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cott\Documents\- MTM\- - RCCT Kickoff Meeting\"/>
    </mc:Choice>
  </mc:AlternateContent>
  <xr:revisionPtr revIDLastSave="0" documentId="13_ncr:1_{FCAC7019-B07F-4CD4-B864-4464C407B2A6}" xr6:coauthVersionLast="47" xr6:coauthVersionMax="47" xr10:uidLastSave="{00000000-0000-0000-0000-000000000000}"/>
  <bookViews>
    <workbookView xWindow="-96" yWindow="-96" windowWidth="23232" windowHeight="13992" tabRatio="783" xr2:uid="{00000000-000D-0000-FFFF-FFFF00000000}"/>
  </bookViews>
  <sheets>
    <sheet name="Clinical BH Standard" sheetId="2" r:id="rId1"/>
    <sheet name="Clinical BH Standard-Unit Based" sheetId="11" r:id="rId2"/>
    <sheet name="Prescriber Capacity -Unit Based" sheetId="8" r:id="rId3"/>
    <sheet name="Overhead Calculator" sheetId="3" r:id="rId4"/>
    <sheet name="Hourly Rev Calculator" sheetId="7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6" i="7" l="1"/>
  <c r="D11" i="2" l="1"/>
  <c r="J19" i="11"/>
  <c r="D19" i="11"/>
  <c r="K13" i="11"/>
  <c r="D12" i="11"/>
  <c r="D11" i="11"/>
  <c r="D10" i="11"/>
  <c r="D9" i="11"/>
  <c r="D8" i="11"/>
  <c r="D7" i="11"/>
  <c r="J35" i="8"/>
  <c r="D35" i="8"/>
  <c r="J19" i="8"/>
  <c r="D19" i="8"/>
  <c r="D12" i="8"/>
  <c r="D11" i="8"/>
  <c r="D13" i="8" s="1"/>
  <c r="E13" i="8" s="1"/>
  <c r="D10" i="8"/>
  <c r="D9" i="8"/>
  <c r="D8" i="8"/>
  <c r="D7" i="8"/>
  <c r="E17" i="7"/>
  <c r="F20" i="7"/>
  <c r="E19" i="7"/>
  <c r="E18" i="7"/>
  <c r="E16" i="7"/>
  <c r="E15" i="7"/>
  <c r="E14" i="7"/>
  <c r="E13" i="7"/>
  <c r="E12" i="7"/>
  <c r="E11" i="7"/>
  <c r="E10" i="7"/>
  <c r="E9" i="7"/>
  <c r="E8" i="7"/>
  <c r="E7" i="7"/>
  <c r="E6" i="7"/>
  <c r="E5" i="7"/>
  <c r="C7" i="3"/>
  <c r="D7" i="3" s="1"/>
  <c r="D7" i="2"/>
  <c r="D8" i="2"/>
  <c r="D9" i="2"/>
  <c r="D10" i="2"/>
  <c r="D12" i="2"/>
  <c r="D19" i="2"/>
  <c r="D16" i="8" l="1"/>
  <c r="D23" i="8" s="1"/>
  <c r="F23" i="8" s="1"/>
  <c r="G34" i="8"/>
  <c r="I34" i="8" s="1"/>
  <c r="K34" i="8" s="1"/>
  <c r="G32" i="8"/>
  <c r="I32" i="8" s="1"/>
  <c r="G30" i="8"/>
  <c r="I30" i="8" s="1"/>
  <c r="K30" i="8" s="1"/>
  <c r="G33" i="8"/>
  <c r="I33" i="8" s="1"/>
  <c r="K33" i="8" s="1"/>
  <c r="G31" i="8"/>
  <c r="I31" i="8" s="1"/>
  <c r="K31" i="8" s="1"/>
  <c r="G29" i="8"/>
  <c r="I29" i="8" s="1"/>
  <c r="K29" i="8" s="1"/>
  <c r="H23" i="8"/>
  <c r="J23" i="8" s="1"/>
  <c r="J24" i="8" s="1"/>
  <c r="J25" i="8" s="1"/>
  <c r="D15" i="8"/>
  <c r="E15" i="8" s="1"/>
  <c r="H15" i="8" s="1"/>
  <c r="E16" i="8"/>
  <c r="H16" i="8" s="1"/>
  <c r="E19" i="8"/>
  <c r="H19" i="8" s="1"/>
  <c r="K19" i="8" s="1"/>
  <c r="I23" i="8"/>
  <c r="K23" i="8" s="1"/>
  <c r="K24" i="8" s="1"/>
  <c r="K25" i="8" s="1"/>
  <c r="G28" i="8"/>
  <c r="I28" i="8" s="1"/>
  <c r="K28" i="8" s="1"/>
  <c r="D13" i="2"/>
  <c r="E13" i="2" s="1"/>
  <c r="G5" i="7"/>
  <c r="H5" i="7" s="1"/>
  <c r="D13" i="11"/>
  <c r="E13" i="11" s="1"/>
  <c r="E23" i="8" l="1"/>
  <c r="I24" i="8"/>
  <c r="I25" i="8" s="1"/>
  <c r="H24" i="8"/>
  <c r="H25" i="8" s="1"/>
  <c r="D16" i="2"/>
  <c r="D15" i="2"/>
  <c r="E15" i="2" s="1"/>
  <c r="H15" i="2" s="1"/>
  <c r="D15" i="11"/>
  <c r="E15" i="11" s="1"/>
  <c r="H15" i="11" s="1"/>
  <c r="D16" i="11"/>
  <c r="G35" i="8"/>
  <c r="E16" i="2" l="1"/>
  <c r="H16" i="2" s="1"/>
  <c r="D23" i="2"/>
  <c r="H23" i="2"/>
  <c r="I23" i="2"/>
  <c r="E19" i="2"/>
  <c r="H19" i="2" s="1"/>
  <c r="K19" i="2" s="1"/>
  <c r="H23" i="11"/>
  <c r="E16" i="11"/>
  <c r="H16" i="11" s="1"/>
  <c r="I23" i="11"/>
  <c r="D23" i="11"/>
  <c r="E19" i="11"/>
  <c r="H19" i="11" s="1"/>
  <c r="K19" i="11" s="1"/>
  <c r="K32" i="8"/>
  <c r="K35" i="8" s="1"/>
  <c r="I35" i="8"/>
  <c r="H24" i="2" l="1"/>
  <c r="J23" i="2"/>
  <c r="J24" i="2" s="1"/>
  <c r="I24" i="2"/>
  <c r="K23" i="2"/>
  <c r="K24" i="2" s="1"/>
  <c r="E23" i="2"/>
  <c r="F23" i="2"/>
  <c r="I24" i="11"/>
  <c r="I25" i="11" s="1"/>
  <c r="K23" i="11"/>
  <c r="K24" i="11" s="1"/>
  <c r="K25" i="11" s="1"/>
  <c r="H24" i="11"/>
  <c r="H25" i="11" s="1"/>
  <c r="J23" i="11"/>
  <c r="J24" i="11" s="1"/>
  <c r="J25" i="11" s="1"/>
  <c r="E23" i="11"/>
  <c r="F23" i="11"/>
</calcChain>
</file>

<file path=xl/sharedStrings.xml><?xml version="1.0" encoding="utf-8"?>
<sst xmlns="http://schemas.openxmlformats.org/spreadsheetml/2006/main" count="158" uniqueCount="76">
  <si>
    <t>Available Hours Per Year</t>
  </si>
  <si>
    <t>Days Per Year</t>
  </si>
  <si>
    <t>Hours per Day</t>
  </si>
  <si>
    <t>BH Standard</t>
  </si>
  <si>
    <t>Non-Billable Hours:</t>
  </si>
  <si>
    <t>Non-Billable Days</t>
  </si>
  <si>
    <t>Billable Hours:</t>
  </si>
  <si>
    <t>Billable Days</t>
  </si>
  <si>
    <t>Charting/Paperwork</t>
  </si>
  <si>
    <t>Training/Staffings</t>
  </si>
  <si>
    <t>FB%</t>
  </si>
  <si>
    <t>Salary + FB</t>
  </si>
  <si>
    <t>Base Cost PH</t>
  </si>
  <si>
    <t>Overhead %</t>
  </si>
  <si>
    <t>Cost Per Hour</t>
  </si>
  <si>
    <t>Salary</t>
  </si>
  <si>
    <t>Non-Billable Months</t>
  </si>
  <si>
    <t>Billable Months</t>
  </si>
  <si>
    <t>Work Days PY</t>
  </si>
  <si>
    <t>Annual Leave / PTO</t>
  </si>
  <si>
    <t>Yearly 
BH Production</t>
  </si>
  <si>
    <t>Quarterly BH Production</t>
  </si>
  <si>
    <t>Monthly 
BH Production</t>
  </si>
  <si>
    <t>Daily BH Production</t>
  </si>
  <si>
    <t>All Days</t>
  </si>
  <si>
    <t>Minus PTO</t>
  </si>
  <si>
    <t>No Show %</t>
  </si>
  <si>
    <t>Staff FTE %:</t>
  </si>
  <si>
    <t xml:space="preserve">No Show Percentage Driven Scheduling Rate </t>
  </si>
  <si>
    <t>OH%</t>
  </si>
  <si>
    <r>
      <t>Total Overhead</t>
    </r>
    <r>
      <rPr>
        <b/>
        <sz val="10"/>
        <rFont val="Arial"/>
        <family val="2"/>
      </rPr>
      <t>:</t>
    </r>
  </si>
  <si>
    <t>Total Budget:</t>
  </si>
  <si>
    <t>Minus Total Direct Service Staff Salary:</t>
  </si>
  <si>
    <t>Minus Total Direct Service Staff Fringe:</t>
  </si>
  <si>
    <t>Personal / Holidays / Sick</t>
  </si>
  <si>
    <t>Other Non-Billable Activity</t>
  </si>
  <si>
    <t>Avg. Revenue</t>
  </si>
  <si>
    <t>Margin</t>
  </si>
  <si>
    <t>Average Denial Rate:</t>
  </si>
  <si>
    <r>
      <t>Note:</t>
    </r>
    <r>
      <rPr>
        <b/>
        <sz val="10"/>
        <rFont val="Arial"/>
        <family val="2"/>
      </rPr>
      <t xml:space="preserve">  Rates entered should be your net collectable rate. </t>
    </r>
  </si>
  <si>
    <t xml:space="preserve">Service Name/Code Delivered </t>
  </si>
  <si>
    <t>Reimbursement Rate</t>
  </si>
  <si>
    <t>Rate Multiple
15 min = 4
1 hour = 1</t>
  </si>
  <si>
    <t>Total 
Reimbursement</t>
  </si>
  <si>
    <t>% of total services delivered</t>
  </si>
  <si>
    <t>Gross Average Reimbursement</t>
  </si>
  <si>
    <t>Net Average Reimbursement</t>
  </si>
  <si>
    <t>Must Equal 100%:</t>
  </si>
  <si>
    <t>Off time</t>
  </si>
  <si>
    <t>Cost Per Unit</t>
  </si>
  <si>
    <t>Daily Unit Production</t>
  </si>
  <si>
    <t>Units Weekly</t>
  </si>
  <si>
    <t>Hours Weekly</t>
  </si>
  <si>
    <t>Units Monthly</t>
  </si>
  <si>
    <t>Avg $ Per Event</t>
  </si>
  <si>
    <t>% of Events</t>
  </si>
  <si>
    <t>Avg. Time</t>
  </si>
  <si>
    <t>Service Type</t>
  </si>
  <si>
    <t>Intake</t>
  </si>
  <si>
    <t>Treatment Planning</t>
  </si>
  <si>
    <t>Service Appointment</t>
  </si>
  <si>
    <t>Average Time Per Unit :</t>
  </si>
  <si>
    <t>Psych Eval</t>
  </si>
  <si>
    <t># of Events</t>
  </si>
  <si>
    <t># of Staff</t>
  </si>
  <si>
    <t>Demand</t>
  </si>
  <si>
    <r>
      <t>Over/</t>
    </r>
    <r>
      <rPr>
        <b/>
        <sz val="11"/>
        <color rgb="FFFF0000"/>
        <rFont val="Calibri"/>
        <family val="2"/>
        <scheme val="minor"/>
      </rPr>
      <t>Under</t>
    </r>
  </si>
  <si>
    <t>Total Events</t>
  </si>
  <si>
    <t>15 min Med</t>
  </si>
  <si>
    <t>New Eval</t>
  </si>
  <si>
    <t>Medicare (99212)</t>
  </si>
  <si>
    <t>Medicare (99213)</t>
  </si>
  <si>
    <t>Medicare (99214)</t>
  </si>
  <si>
    <t>Medicare (99215)</t>
  </si>
  <si>
    <t>Med Check (99211)</t>
  </si>
  <si>
    <t>Scheduling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</si>
</sst>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0.0"/>
    <numFmt numFmtId="166" formatCode="&quot;$&quot;#,##0.00"/>
    <numFmt numFmtId="167" formatCode="0.00_);[Red]\(0.00\)"/>
  </numFmts>
  <fonts count="24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color indexed="9"/>
      <name val="Arial"/>
      <family val="2"/>
    </font>
    <font>
      <b/>
      <sz val="14"/>
      <name val="Arial"/>
      <family val="2"/>
    </font>
    <font>
      <sz val="11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b/>
      <sz val="12"/>
      <color indexed="9"/>
      <name val="Arial"/>
      <family val="2"/>
    </font>
    <font>
      <b/>
      <sz val="11"/>
      <color indexed="9"/>
      <name val="Arial"/>
      <family val="2"/>
    </font>
    <font>
      <sz val="12"/>
      <name val="Arial"/>
      <family val="2"/>
    </font>
    <font>
      <b/>
      <sz val="14"/>
      <color indexed="9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b/>
      <sz val="12"/>
      <color indexed="10"/>
      <name val="Arial"/>
      <family val="2"/>
    </font>
    <font>
      <sz val="10"/>
      <name val="Arial"/>
      <family val="2"/>
    </font>
    <font>
      <b/>
      <sz val="11"/>
      <color theme="0"/>
      <name val="Calibri"/>
      <family val="2"/>
      <scheme val="minor"/>
    </font>
    <font>
      <b/>
      <sz val="12"/>
      <color theme="0"/>
      <name val="Arial"/>
      <family val="2"/>
    </font>
    <font>
      <b/>
      <sz val="10"/>
      <color theme="0"/>
      <name val="Arial"/>
      <family val="2"/>
    </font>
    <font>
      <b/>
      <sz val="11"/>
      <color rgb="FFFF0000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3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990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0066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rgb="FFFFFFCC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ck">
        <color indexed="16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9"/>
      </left>
      <right style="thin">
        <color indexed="9"/>
      </right>
      <top style="medium">
        <color indexed="64"/>
      </top>
      <bottom/>
      <diagonal/>
    </border>
    <border>
      <left style="thin">
        <color indexed="9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16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1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14" fillId="0" borderId="0"/>
    <xf numFmtId="9" fontId="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1" fillId="0" borderId="0"/>
  </cellStyleXfs>
  <cellXfs count="338">
    <xf numFmtId="0" fontId="0" fillId="0" borderId="0" xfId="0"/>
    <xf numFmtId="0" fontId="0" fillId="2" borderId="0" xfId="0" applyFill="1" applyAlignment="1">
      <alignment vertical="center"/>
    </xf>
    <xf numFmtId="3" fontId="5" fillId="0" borderId="1" xfId="0" applyNumberFormat="1" applyFont="1" applyFill="1" applyBorder="1" applyAlignment="1">
      <alignment horizontal="center" vertical="center"/>
    </xf>
    <xf numFmtId="1" fontId="7" fillId="0" borderId="2" xfId="0" applyNumberFormat="1" applyFont="1" applyBorder="1" applyAlignment="1">
      <alignment horizontal="center" vertical="center"/>
    </xf>
    <xf numFmtId="1" fontId="7" fillId="0" borderId="3" xfId="0" applyNumberFormat="1" applyFont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1" fontId="11" fillId="0" borderId="5" xfId="0" applyNumberFormat="1" applyFont="1" applyBorder="1" applyAlignment="1">
      <alignment horizontal="center" vertical="center"/>
    </xf>
    <xf numFmtId="2" fontId="11" fillId="0" borderId="6" xfId="0" applyNumberFormat="1" applyFont="1" applyBorder="1" applyAlignment="1">
      <alignment horizontal="center" vertical="center"/>
    </xf>
    <xf numFmtId="3" fontId="12" fillId="3" borderId="7" xfId="0" applyNumberFormat="1" applyFont="1" applyFill="1" applyBorder="1" applyAlignment="1">
      <alignment horizontal="center" vertical="center"/>
    </xf>
    <xf numFmtId="0" fontId="0" fillId="2" borderId="0" xfId="0" applyFill="1"/>
    <xf numFmtId="0" fontId="4" fillId="2" borderId="0" xfId="0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5" fillId="4" borderId="1" xfId="0" applyFont="1" applyFill="1" applyBorder="1" applyAlignment="1" applyProtection="1">
      <alignment horizontal="center" vertical="center"/>
      <protection locked="0"/>
    </xf>
    <xf numFmtId="164" fontId="5" fillId="4" borderId="6" xfId="0" applyNumberFormat="1" applyFont="1" applyFill="1" applyBorder="1" applyAlignment="1" applyProtection="1">
      <alignment horizontal="center" vertical="center"/>
      <protection locked="0"/>
    </xf>
    <xf numFmtId="2" fontId="8" fillId="4" borderId="4" xfId="0" applyNumberFormat="1" applyFont="1" applyFill="1" applyBorder="1" applyAlignment="1" applyProtection="1">
      <alignment horizontal="center" vertical="center"/>
      <protection locked="0"/>
    </xf>
    <xf numFmtId="2" fontId="8" fillId="4" borderId="8" xfId="0" applyNumberFormat="1" applyFont="1" applyFill="1" applyBorder="1" applyAlignment="1" applyProtection="1">
      <alignment horizontal="center" vertical="center"/>
      <protection locked="0"/>
    </xf>
    <xf numFmtId="2" fontId="12" fillId="5" borderId="9" xfId="0" applyNumberFormat="1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2" fontId="12" fillId="3" borderId="11" xfId="0" applyNumberFormat="1" applyFont="1" applyFill="1" applyBorder="1" applyAlignment="1">
      <alignment horizontal="center" vertical="center"/>
    </xf>
    <xf numFmtId="7" fontId="13" fillId="6" borderId="7" xfId="0" applyNumberFormat="1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9" fontId="13" fillId="4" borderId="1" xfId="0" applyNumberFormat="1" applyFont="1" applyFill="1" applyBorder="1" applyAlignment="1" applyProtection="1">
      <alignment horizontal="center" vertical="center"/>
      <protection locked="0" hidden="1"/>
    </xf>
    <xf numFmtId="7" fontId="13" fillId="4" borderId="9" xfId="2" applyNumberFormat="1" applyFont="1" applyFill="1" applyBorder="1" applyAlignment="1" applyProtection="1">
      <alignment horizontal="center" vertical="center"/>
      <protection locked="0" hidden="1"/>
    </xf>
    <xf numFmtId="7" fontId="13" fillId="6" borderId="12" xfId="0" applyNumberFormat="1" applyFont="1" applyFill="1" applyBorder="1" applyAlignment="1">
      <alignment horizontal="center" vertical="center"/>
    </xf>
    <xf numFmtId="39" fontId="12" fillId="5" borderId="9" xfId="0" applyNumberFormat="1" applyFont="1" applyFill="1" applyBorder="1" applyAlignment="1">
      <alignment horizontal="center" vertical="center"/>
    </xf>
    <xf numFmtId="39" fontId="12" fillId="3" borderId="13" xfId="0" applyNumberFormat="1" applyFont="1" applyFill="1" applyBorder="1" applyAlignment="1">
      <alignment horizontal="center" vertical="center"/>
    </xf>
    <xf numFmtId="0" fontId="4" fillId="9" borderId="9" xfId="0" applyFont="1" applyFill="1" applyBorder="1" applyAlignment="1">
      <alignment horizontal="center" vertical="center" wrapText="1"/>
    </xf>
    <xf numFmtId="0" fontId="4" fillId="10" borderId="13" xfId="0" applyFont="1" applyFill="1" applyBorder="1" applyAlignment="1">
      <alignment horizontal="center" vertical="center" wrapText="1"/>
    </xf>
    <xf numFmtId="0" fontId="4" fillId="9" borderId="9" xfId="0" applyFont="1" applyFill="1" applyBorder="1" applyAlignment="1">
      <alignment horizontal="center" vertical="center" wrapText="1"/>
    </xf>
    <xf numFmtId="9" fontId="5" fillId="4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0" xfId="0" applyFill="1" applyAlignment="1"/>
    <xf numFmtId="3" fontId="8" fillId="6" borderId="14" xfId="0" applyNumberFormat="1" applyFont="1" applyFill="1" applyBorder="1" applyAlignment="1">
      <alignment horizontal="center" vertical="center"/>
    </xf>
    <xf numFmtId="0" fontId="8" fillId="6" borderId="15" xfId="0" applyFont="1" applyFill="1" applyBorder="1" applyAlignment="1">
      <alignment horizontal="center" vertical="center"/>
    </xf>
    <xf numFmtId="165" fontId="8" fillId="11" borderId="9" xfId="0" applyNumberFormat="1" applyFont="1" applyFill="1" applyBorder="1" applyAlignment="1">
      <alignment horizontal="center" vertical="center"/>
    </xf>
    <xf numFmtId="165" fontId="8" fillId="11" borderId="13" xfId="0" applyNumberFormat="1" applyFont="1" applyFill="1" applyBorder="1" applyAlignment="1">
      <alignment horizontal="center" vertical="center"/>
    </xf>
    <xf numFmtId="0" fontId="10" fillId="10" borderId="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37" fontId="12" fillId="5" borderId="10" xfId="1" applyNumberFormat="1" applyFont="1" applyFill="1" applyBorder="1" applyAlignment="1">
      <alignment horizontal="center" vertical="center"/>
    </xf>
    <xf numFmtId="0" fontId="21" fillId="10" borderId="1" xfId="0" applyFont="1" applyFill="1" applyBorder="1" applyAlignment="1">
      <alignment horizontal="center" vertical="center"/>
    </xf>
    <xf numFmtId="165" fontId="8" fillId="11" borderId="10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12" borderId="0" xfId="0" applyFill="1"/>
    <xf numFmtId="0" fontId="0" fillId="12" borderId="0" xfId="0" applyFill="1" applyAlignment="1">
      <alignment horizontal="center"/>
    </xf>
    <xf numFmtId="0" fontId="14" fillId="12" borderId="0" xfId="0" applyFont="1" applyFill="1"/>
    <xf numFmtId="44" fontId="17" fillId="12" borderId="0" xfId="2" applyFont="1" applyFill="1"/>
    <xf numFmtId="0" fontId="16" fillId="12" borderId="0" xfId="0" applyFont="1" applyFill="1" applyAlignment="1">
      <alignment horizontal="center"/>
    </xf>
    <xf numFmtId="0" fontId="16" fillId="12" borderId="0" xfId="0" applyFont="1" applyFill="1" applyAlignment="1">
      <alignment horizontal="right"/>
    </xf>
    <xf numFmtId="44" fontId="17" fillId="13" borderId="0" xfId="2" applyFont="1" applyFill="1" applyProtection="1">
      <protection locked="0"/>
    </xf>
    <xf numFmtId="44" fontId="15" fillId="12" borderId="0" xfId="2" applyFont="1" applyFill="1"/>
    <xf numFmtId="9" fontId="15" fillId="11" borderId="0" xfId="6" applyFont="1" applyFill="1" applyAlignment="1">
      <alignment horizontal="center"/>
    </xf>
    <xf numFmtId="0" fontId="14" fillId="2" borderId="0" xfId="5" applyFill="1"/>
    <xf numFmtId="0" fontId="10" fillId="5" borderId="1" xfId="5" applyFont="1" applyFill="1" applyBorder="1" applyAlignment="1">
      <alignment horizontal="center" vertical="center"/>
    </xf>
    <xf numFmtId="0" fontId="5" fillId="4" borderId="1" xfId="5" applyFont="1" applyFill="1" applyBorder="1" applyAlignment="1" applyProtection="1">
      <alignment horizontal="center" vertical="center"/>
      <protection locked="0"/>
    </xf>
    <xf numFmtId="0" fontId="10" fillId="3" borderId="4" xfId="5" applyFont="1" applyFill="1" applyBorder="1" applyAlignment="1">
      <alignment horizontal="center" vertical="center"/>
    </xf>
    <xf numFmtId="0" fontId="10" fillId="10" borderId="1" xfId="5" applyFont="1" applyFill="1" applyBorder="1" applyAlignment="1">
      <alignment horizontal="center" vertical="center"/>
    </xf>
    <xf numFmtId="164" fontId="5" fillId="4" borderId="6" xfId="5" applyNumberFormat="1" applyFont="1" applyFill="1" applyBorder="1" applyAlignment="1" applyProtection="1">
      <alignment horizontal="center" vertical="center"/>
      <protection locked="0"/>
    </xf>
    <xf numFmtId="9" fontId="5" fillId="4" borderId="1" xfId="5" applyNumberFormat="1" applyFont="1" applyFill="1" applyBorder="1" applyAlignment="1" applyProtection="1">
      <alignment horizontal="center" vertical="center"/>
      <protection locked="0"/>
    </xf>
    <xf numFmtId="0" fontId="4" fillId="2" borderId="0" xfId="5" applyFont="1" applyFill="1" applyBorder="1" applyAlignment="1">
      <alignment horizontal="center" vertical="center"/>
    </xf>
    <xf numFmtId="0" fontId="14" fillId="2" borderId="0" xfId="5" applyFill="1" applyBorder="1" applyAlignment="1">
      <alignment horizontal="center" vertical="center"/>
    </xf>
    <xf numFmtId="0" fontId="14" fillId="2" borderId="0" xfId="5" applyFill="1" applyAlignment="1">
      <alignment horizontal="center" vertical="center"/>
    </xf>
    <xf numFmtId="2" fontId="12" fillId="5" borderId="9" xfId="5" applyNumberFormat="1" applyFont="1" applyFill="1" applyBorder="1" applyAlignment="1">
      <alignment horizontal="center" vertical="center"/>
    </xf>
    <xf numFmtId="39" fontId="12" fillId="5" borderId="9" xfId="5" applyNumberFormat="1" applyFont="1" applyFill="1" applyBorder="1" applyAlignment="1">
      <alignment horizontal="center" vertical="center"/>
    </xf>
    <xf numFmtId="3" fontId="12" fillId="3" borderId="7" xfId="5" applyNumberFormat="1" applyFont="1" applyFill="1" applyBorder="1" applyAlignment="1">
      <alignment horizontal="center" vertical="center"/>
    </xf>
    <xf numFmtId="2" fontId="12" fillId="3" borderId="11" xfId="5" applyNumberFormat="1" applyFont="1" applyFill="1" applyBorder="1" applyAlignment="1">
      <alignment horizontal="center" vertical="center"/>
    </xf>
    <xf numFmtId="39" fontId="12" fillId="3" borderId="13" xfId="5" applyNumberFormat="1" applyFont="1" applyFill="1" applyBorder="1" applyAlignment="1">
      <alignment horizontal="center" vertical="center"/>
    </xf>
    <xf numFmtId="0" fontId="4" fillId="5" borderId="1" xfId="5" applyFont="1" applyFill="1" applyBorder="1" applyAlignment="1">
      <alignment horizontal="center" vertical="center"/>
    </xf>
    <xf numFmtId="0" fontId="4" fillId="3" borderId="10" xfId="5" applyFont="1" applyFill="1" applyBorder="1" applyAlignment="1">
      <alignment horizontal="center" vertical="center"/>
    </xf>
    <xf numFmtId="0" fontId="14" fillId="2" borderId="0" xfId="5" applyFill="1" applyAlignment="1">
      <alignment vertical="center"/>
    </xf>
    <xf numFmtId="7" fontId="13" fillId="4" borderId="9" xfId="3" applyNumberFormat="1" applyFont="1" applyFill="1" applyBorder="1" applyAlignment="1" applyProtection="1">
      <alignment horizontal="center" vertical="center"/>
      <protection locked="0" hidden="1"/>
    </xf>
    <xf numFmtId="9" fontId="13" fillId="4" borderId="1" xfId="5" applyNumberFormat="1" applyFont="1" applyFill="1" applyBorder="1" applyAlignment="1" applyProtection="1">
      <alignment horizontal="center" vertical="center"/>
      <protection locked="0" hidden="1"/>
    </xf>
    <xf numFmtId="7" fontId="13" fillId="6" borderId="12" xfId="5" applyNumberFormat="1" applyFont="1" applyFill="1" applyBorder="1" applyAlignment="1">
      <alignment horizontal="center" vertical="center"/>
    </xf>
    <xf numFmtId="7" fontId="13" fillId="6" borderId="7" xfId="5" applyNumberFormat="1" applyFont="1" applyFill="1" applyBorder="1" applyAlignment="1">
      <alignment horizontal="center" vertical="center"/>
    </xf>
    <xf numFmtId="0" fontId="21" fillId="10" borderId="1" xfId="5" applyFont="1" applyFill="1" applyBorder="1" applyAlignment="1">
      <alignment horizontal="center" vertical="center"/>
    </xf>
    <xf numFmtId="0" fontId="4" fillId="10" borderId="13" xfId="5" applyFont="1" applyFill="1" applyBorder="1" applyAlignment="1">
      <alignment horizontal="center" vertical="center" wrapText="1"/>
    </xf>
    <xf numFmtId="3" fontId="8" fillId="6" borderId="14" xfId="5" applyNumberFormat="1" applyFont="1" applyFill="1" applyBorder="1" applyAlignment="1">
      <alignment horizontal="center" vertical="center"/>
    </xf>
    <xf numFmtId="0" fontId="8" fillId="6" borderId="15" xfId="5" applyFont="1" applyFill="1" applyBorder="1" applyAlignment="1">
      <alignment horizontal="center" vertical="center"/>
    </xf>
    <xf numFmtId="165" fontId="8" fillId="11" borderId="9" xfId="5" applyNumberFormat="1" applyFont="1" applyFill="1" applyBorder="1" applyAlignment="1">
      <alignment horizontal="center" vertical="center"/>
    </xf>
    <xf numFmtId="165" fontId="8" fillId="11" borderId="13" xfId="5" applyNumberFormat="1" applyFont="1" applyFill="1" applyBorder="1" applyAlignment="1">
      <alignment horizontal="center" vertical="center"/>
    </xf>
    <xf numFmtId="165" fontId="8" fillId="11" borderId="10" xfId="5" applyNumberFormat="1" applyFont="1" applyFill="1" applyBorder="1" applyAlignment="1">
      <alignment horizontal="center" vertical="center"/>
    </xf>
    <xf numFmtId="0" fontId="22" fillId="15" borderId="9" xfId="0" applyFont="1" applyFill="1" applyBorder="1" applyAlignment="1">
      <alignment horizontal="center" vertical="center"/>
    </xf>
    <xf numFmtId="0" fontId="22" fillId="14" borderId="1" xfId="0" applyFont="1" applyFill="1" applyBorder="1" applyAlignment="1">
      <alignment horizontal="center" vertical="center"/>
    </xf>
    <xf numFmtId="0" fontId="14" fillId="2" borderId="0" xfId="0" applyFont="1" applyFill="1"/>
    <xf numFmtId="8" fontId="8" fillId="11" borderId="14" xfId="0" applyNumberFormat="1" applyFont="1" applyFill="1" applyBorder="1" applyAlignment="1">
      <alignment horizontal="center" vertical="center"/>
    </xf>
    <xf numFmtId="0" fontId="4" fillId="5" borderId="34" xfId="0" applyFont="1" applyFill="1" applyBorder="1" applyAlignment="1">
      <alignment horizontal="center" vertical="center" wrapText="1"/>
    </xf>
    <xf numFmtId="9" fontId="15" fillId="4" borderId="35" xfId="7" applyFont="1" applyFill="1" applyBorder="1" applyAlignment="1" applyProtection="1">
      <alignment horizontal="center" vertical="center" wrapText="1"/>
      <protection locked="0"/>
    </xf>
    <xf numFmtId="0" fontId="4" fillId="3" borderId="36" xfId="0" applyFont="1" applyFill="1" applyBorder="1" applyAlignment="1">
      <alignment horizontal="center" vertical="center" wrapText="1"/>
    </xf>
    <xf numFmtId="0" fontId="4" fillId="3" borderId="37" xfId="0" applyFont="1" applyFill="1" applyBorder="1" applyAlignment="1">
      <alignment horizontal="center" vertical="center" wrapText="1"/>
    </xf>
    <xf numFmtId="0" fontId="4" fillId="3" borderId="38" xfId="0" applyFont="1" applyFill="1" applyBorder="1" applyAlignment="1">
      <alignment horizontal="center" vertical="center" wrapText="1"/>
    </xf>
    <xf numFmtId="0" fontId="4" fillId="5" borderId="39" xfId="0" applyFont="1" applyFill="1" applyBorder="1" applyAlignment="1">
      <alignment horizontal="center" vertical="center" wrapText="1"/>
    </xf>
    <xf numFmtId="44" fontId="0" fillId="4" borderId="26" xfId="3" applyFont="1" applyFill="1" applyBorder="1" applyProtection="1">
      <protection locked="0"/>
    </xf>
    <xf numFmtId="0" fontId="0" fillId="4" borderId="26" xfId="0" applyFill="1" applyBorder="1" applyAlignment="1" applyProtection="1">
      <alignment horizontal="center"/>
      <protection locked="0"/>
    </xf>
    <xf numFmtId="44" fontId="14" fillId="6" borderId="40" xfId="3" applyFont="1" applyFill="1" applyBorder="1" applyAlignment="1">
      <alignment vertical="center" wrapText="1"/>
    </xf>
    <xf numFmtId="164" fontId="0" fillId="4" borderId="4" xfId="0" applyNumberFormat="1" applyFill="1" applyBorder="1" applyAlignment="1" applyProtection="1">
      <alignment horizontal="center"/>
      <protection locked="0"/>
    </xf>
    <xf numFmtId="0" fontId="0" fillId="4" borderId="18" xfId="0" applyFill="1" applyBorder="1" applyProtection="1">
      <protection locked="0"/>
    </xf>
    <xf numFmtId="44" fontId="0" fillId="4" borderId="28" xfId="3" applyFont="1" applyFill="1" applyBorder="1" applyProtection="1">
      <protection locked="0"/>
    </xf>
    <xf numFmtId="0" fontId="0" fillId="4" borderId="28" xfId="0" applyFill="1" applyBorder="1" applyAlignment="1" applyProtection="1">
      <alignment horizontal="center"/>
      <protection locked="0"/>
    </xf>
    <xf numFmtId="44" fontId="14" fillId="6" borderId="41" xfId="3" applyFont="1" applyFill="1" applyBorder="1" applyAlignment="1">
      <alignment vertical="center" wrapText="1"/>
    </xf>
    <xf numFmtId="164" fontId="0" fillId="4" borderId="8" xfId="0" applyNumberFormat="1" applyFill="1" applyBorder="1" applyAlignment="1" applyProtection="1">
      <alignment horizontal="center"/>
      <protection locked="0"/>
    </xf>
    <xf numFmtId="44" fontId="14" fillId="4" borderId="28" xfId="3" applyFont="1" applyFill="1" applyBorder="1" applyAlignment="1" applyProtection="1">
      <alignment vertical="center" wrapText="1"/>
      <protection locked="0"/>
    </xf>
    <xf numFmtId="0" fontId="14" fillId="4" borderId="28" xfId="0" applyFont="1" applyFill="1" applyBorder="1" applyAlignment="1" applyProtection="1">
      <alignment horizontal="center" vertical="center" wrapText="1"/>
      <protection locked="0"/>
    </xf>
    <xf numFmtId="0" fontId="14" fillId="4" borderId="18" xfId="0" applyFont="1" applyFill="1" applyBorder="1" applyAlignment="1" applyProtection="1">
      <alignment vertical="center" wrapText="1"/>
      <protection locked="0"/>
    </xf>
    <xf numFmtId="0" fontId="14" fillId="4" borderId="23" xfId="0" applyFont="1" applyFill="1" applyBorder="1" applyAlignment="1" applyProtection="1">
      <alignment vertical="center" wrapText="1"/>
      <protection locked="0"/>
    </xf>
    <xf numFmtId="44" fontId="14" fillId="4" borderId="42" xfId="3" applyFont="1" applyFill="1" applyBorder="1" applyAlignment="1" applyProtection="1">
      <alignment vertical="center" wrapText="1"/>
      <protection locked="0"/>
    </xf>
    <xf numFmtId="0" fontId="14" fillId="4" borderId="42" xfId="0" applyFont="1" applyFill="1" applyBorder="1" applyAlignment="1" applyProtection="1">
      <alignment horizontal="center" vertical="center" wrapText="1"/>
      <protection locked="0"/>
    </xf>
    <xf numFmtId="44" fontId="14" fillId="6" borderId="43" xfId="3" applyFont="1" applyFill="1" applyBorder="1" applyAlignment="1">
      <alignment vertical="center" wrapText="1"/>
    </xf>
    <xf numFmtId="9" fontId="15" fillId="6" borderId="14" xfId="0" applyNumberFormat="1" applyFont="1" applyFill="1" applyBorder="1" applyAlignment="1">
      <alignment horizontal="center" vertical="center" wrapText="1"/>
    </xf>
    <xf numFmtId="0" fontId="0" fillId="12" borderId="0" xfId="0" applyFill="1" applyBorder="1" applyAlignment="1">
      <alignment horizontal="center" vertical="center" wrapText="1"/>
    </xf>
    <xf numFmtId="166" fontId="0" fillId="12" borderId="0" xfId="0" applyNumberFormat="1" applyFill="1" applyBorder="1" applyAlignment="1">
      <alignment horizontal="center" vertical="center" wrapText="1"/>
    </xf>
    <xf numFmtId="8" fontId="0" fillId="12" borderId="0" xfId="0" applyNumberFormat="1" applyFill="1" applyBorder="1" applyAlignment="1">
      <alignment horizontal="center" vertical="center" wrapText="1"/>
    </xf>
    <xf numFmtId="0" fontId="4" fillId="12" borderId="0" xfId="0" applyFont="1" applyFill="1" applyBorder="1" applyAlignment="1">
      <alignment horizontal="center" vertical="center" wrapText="1"/>
    </xf>
    <xf numFmtId="166" fontId="15" fillId="12" borderId="0" xfId="0" applyNumberFormat="1" applyFont="1" applyFill="1" applyBorder="1" applyAlignment="1">
      <alignment horizontal="center" vertical="center" wrapText="1"/>
    </xf>
    <xf numFmtId="7" fontId="15" fillId="12" borderId="0" xfId="0" applyNumberFormat="1" applyFont="1" applyFill="1" applyBorder="1" applyAlignment="1">
      <alignment horizontal="center" vertical="center" wrapText="1"/>
    </xf>
    <xf numFmtId="8" fontId="15" fillId="12" borderId="0" xfId="0" applyNumberFormat="1" applyFont="1" applyFill="1" applyBorder="1" applyAlignment="1">
      <alignment horizontal="center" vertical="center" wrapText="1"/>
    </xf>
    <xf numFmtId="0" fontId="0" fillId="12" borderId="0" xfId="0" applyFill="1" applyBorder="1"/>
    <xf numFmtId="8" fontId="15" fillId="6" borderId="33" xfId="0" applyNumberFormat="1" applyFont="1" applyFill="1" applyBorder="1" applyAlignment="1">
      <alignment horizontal="center" vertical="center" wrapText="1"/>
    </xf>
    <xf numFmtId="0" fontId="0" fillId="12" borderId="0" xfId="0" applyFill="1" applyAlignment="1">
      <alignment vertical="center" wrapText="1"/>
    </xf>
    <xf numFmtId="0" fontId="0" fillId="12" borderId="0" xfId="0" applyFill="1" applyAlignment="1">
      <alignment horizontal="center" vertical="center" wrapText="1"/>
    </xf>
    <xf numFmtId="8" fontId="15" fillId="11" borderId="13" xfId="0" applyNumberFormat="1" applyFont="1" applyFill="1" applyBorder="1" applyAlignment="1">
      <alignment horizontal="center" vertical="center" wrapText="1"/>
    </xf>
    <xf numFmtId="164" fontId="14" fillId="4" borderId="8" xfId="7" applyNumberFormat="1" applyFont="1" applyFill="1" applyBorder="1" applyAlignment="1" applyProtection="1">
      <alignment horizontal="center" vertical="center" wrapText="1"/>
      <protection locked="0"/>
    </xf>
    <xf numFmtId="164" fontId="14" fillId="4" borderId="6" xfId="7" applyNumberFormat="1" applyFont="1" applyFill="1" applyBorder="1" applyAlignment="1" applyProtection="1">
      <alignment horizontal="center" vertical="center" wrapText="1"/>
      <protection locked="0"/>
    </xf>
    <xf numFmtId="0" fontId="4" fillId="9" borderId="9" xfId="0" applyFont="1" applyFill="1" applyBorder="1" applyAlignment="1">
      <alignment horizontal="center" vertical="center" wrapText="1"/>
    </xf>
    <xf numFmtId="165" fontId="0" fillId="2" borderId="0" xfId="0" applyNumberFormat="1" applyFill="1"/>
    <xf numFmtId="7" fontId="13" fillId="16" borderId="9" xfId="2" applyNumberFormat="1" applyFont="1" applyFill="1" applyBorder="1" applyAlignment="1" applyProtection="1">
      <alignment horizontal="center" vertical="center"/>
      <protection hidden="1"/>
    </xf>
    <xf numFmtId="8" fontId="0" fillId="17" borderId="28" xfId="0" applyNumberFormat="1" applyFill="1" applyBorder="1" applyAlignment="1" applyProtection="1">
      <alignment horizontal="center" vertical="center"/>
      <protection locked="0"/>
    </xf>
    <xf numFmtId="8" fontId="0" fillId="17" borderId="26" xfId="0" applyNumberFormat="1" applyFill="1" applyBorder="1" applyAlignment="1" applyProtection="1">
      <alignment horizontal="center" vertical="center"/>
      <protection locked="0"/>
    </xf>
    <xf numFmtId="9" fontId="0" fillId="17" borderId="17" xfId="0" applyNumberFormat="1" applyFill="1" applyBorder="1" applyAlignment="1" applyProtection="1">
      <alignment horizontal="center" vertical="center"/>
      <protection locked="0"/>
    </xf>
    <xf numFmtId="9" fontId="0" fillId="17" borderId="19" xfId="0" applyNumberFormat="1" applyFill="1" applyBorder="1" applyAlignment="1" applyProtection="1">
      <alignment horizontal="center" vertical="center"/>
      <protection locked="0"/>
    </xf>
    <xf numFmtId="8" fontId="0" fillId="17" borderId="42" xfId="0" applyNumberFormat="1" applyFill="1" applyBorder="1" applyAlignment="1" applyProtection="1">
      <alignment horizontal="center" vertical="center"/>
      <protection locked="0"/>
    </xf>
    <xf numFmtId="9" fontId="0" fillId="17" borderId="24" xfId="0" applyNumberFormat="1" applyFill="1" applyBorder="1" applyAlignment="1" applyProtection="1">
      <alignment horizontal="center" vertical="center"/>
      <protection locked="0"/>
    </xf>
    <xf numFmtId="0" fontId="20" fillId="18" borderId="39" xfId="0" applyFont="1" applyFill="1" applyBorder="1" applyAlignment="1">
      <alignment horizontal="center" vertical="center"/>
    </xf>
    <xf numFmtId="0" fontId="20" fillId="14" borderId="35" xfId="0" applyFont="1" applyFill="1" applyBorder="1" applyAlignment="1">
      <alignment horizontal="center" vertical="center"/>
    </xf>
    <xf numFmtId="165" fontId="8" fillId="16" borderId="9" xfId="0" applyNumberFormat="1" applyFont="1" applyFill="1" applyBorder="1" applyAlignment="1">
      <alignment horizontal="center" vertical="center"/>
    </xf>
    <xf numFmtId="165" fontId="8" fillId="16" borderId="13" xfId="0" applyNumberFormat="1" applyFont="1" applyFill="1" applyBorder="1" applyAlignment="1">
      <alignment horizontal="center" vertical="center"/>
    </xf>
    <xf numFmtId="165" fontId="8" fillId="16" borderId="10" xfId="0" applyNumberFormat="1" applyFont="1" applyFill="1" applyBorder="1" applyAlignment="1">
      <alignment horizontal="center" vertical="center"/>
    </xf>
    <xf numFmtId="0" fontId="0" fillId="17" borderId="44" xfId="0" applyFill="1" applyBorder="1" applyAlignment="1" applyProtection="1">
      <alignment horizontal="center" vertical="center"/>
      <protection locked="0"/>
    </xf>
    <xf numFmtId="0" fontId="0" fillId="17" borderId="45" xfId="0" applyFill="1" applyBorder="1" applyAlignment="1" applyProtection="1">
      <alignment horizontal="center" vertical="center"/>
      <protection locked="0"/>
    </xf>
    <xf numFmtId="0" fontId="0" fillId="17" borderId="46" xfId="0" applyFill="1" applyBorder="1" applyAlignment="1" applyProtection="1">
      <alignment horizontal="center" vertical="center"/>
      <protection locked="0"/>
    </xf>
    <xf numFmtId="0" fontId="22" fillId="19" borderId="47" xfId="0" applyFont="1" applyFill="1" applyBorder="1" applyAlignment="1" applyProtection="1">
      <alignment horizontal="center" vertical="center"/>
      <protection locked="0"/>
    </xf>
    <xf numFmtId="0" fontId="15" fillId="16" borderId="0" xfId="0" applyFont="1" applyFill="1" applyAlignment="1">
      <alignment horizontal="center" vertical="center"/>
    </xf>
    <xf numFmtId="0" fontId="4" fillId="9" borderId="9" xfId="5" applyFont="1" applyFill="1" applyBorder="1" applyAlignment="1">
      <alignment horizontal="center" vertical="center" wrapText="1"/>
    </xf>
    <xf numFmtId="0" fontId="20" fillId="10" borderId="35" xfId="0" applyFont="1" applyFill="1" applyBorder="1" applyAlignment="1">
      <alignment horizontal="center" vertical="center"/>
    </xf>
    <xf numFmtId="0" fontId="0" fillId="2" borderId="0" xfId="0" applyFill="1" applyAlignment="1">
      <alignment horizontal="center"/>
    </xf>
    <xf numFmtId="2" fontId="22" fillId="14" borderId="0" xfId="0" applyNumberFormat="1" applyFont="1" applyFill="1" applyAlignment="1">
      <alignment horizontal="center"/>
    </xf>
    <xf numFmtId="0" fontId="0" fillId="20" borderId="25" xfId="0" applyFill="1" applyBorder="1"/>
    <xf numFmtId="0" fontId="0" fillId="20" borderId="15" xfId="0" applyFill="1" applyBorder="1"/>
    <xf numFmtId="0" fontId="0" fillId="17" borderId="16" xfId="0" applyFill="1" applyBorder="1" applyAlignment="1" applyProtection="1">
      <alignment horizontal="center" vertical="center"/>
      <protection locked="0"/>
    </xf>
    <xf numFmtId="0" fontId="0" fillId="17" borderId="18" xfId="0" applyFill="1" applyBorder="1" applyAlignment="1" applyProtection="1">
      <alignment horizontal="center" vertical="center"/>
      <protection locked="0"/>
    </xf>
    <xf numFmtId="0" fontId="0" fillId="17" borderId="23" xfId="0" applyFill="1" applyBorder="1" applyAlignment="1" applyProtection="1">
      <alignment horizontal="center" vertical="center"/>
      <protection locked="0"/>
    </xf>
    <xf numFmtId="167" fontId="15" fillId="23" borderId="17" xfId="0" applyNumberFormat="1" applyFont="1" applyFill="1" applyBorder="1" applyAlignment="1">
      <alignment horizontal="center" vertical="center"/>
    </xf>
    <xf numFmtId="167" fontId="15" fillId="23" borderId="19" xfId="0" applyNumberFormat="1" applyFont="1" applyFill="1" applyBorder="1" applyAlignment="1">
      <alignment horizontal="center" vertical="center"/>
    </xf>
    <xf numFmtId="167" fontId="15" fillId="23" borderId="24" xfId="0" applyNumberFormat="1" applyFont="1" applyFill="1" applyBorder="1" applyAlignment="1">
      <alignment horizontal="center" vertical="center"/>
    </xf>
    <xf numFmtId="167" fontId="22" fillId="14" borderId="0" xfId="0" applyNumberFormat="1" applyFont="1" applyFill="1" applyAlignment="1">
      <alignment horizontal="center"/>
    </xf>
    <xf numFmtId="2" fontId="0" fillId="12" borderId="20" xfId="0" applyNumberFormat="1" applyFill="1" applyBorder="1" applyAlignment="1">
      <alignment horizontal="center" vertical="center"/>
    </xf>
    <xf numFmtId="0" fontId="20" fillId="18" borderId="35" xfId="0" applyFont="1" applyFill="1" applyBorder="1" applyAlignment="1">
      <alignment horizontal="center" vertical="center"/>
    </xf>
    <xf numFmtId="0" fontId="10" fillId="3" borderId="1" xfId="5" applyFont="1" applyFill="1" applyBorder="1" applyAlignment="1">
      <alignment horizontal="center" vertical="center"/>
    </xf>
    <xf numFmtId="3" fontId="5" fillId="0" borderId="1" xfId="5" applyNumberFormat="1" applyFont="1" applyFill="1" applyBorder="1" applyAlignment="1">
      <alignment horizontal="center" vertical="center"/>
    </xf>
    <xf numFmtId="0" fontId="22" fillId="19" borderId="47" xfId="5" applyFont="1" applyFill="1" applyBorder="1" applyAlignment="1" applyProtection="1">
      <alignment horizontal="center" vertical="center"/>
      <protection locked="0"/>
    </xf>
    <xf numFmtId="0" fontId="20" fillId="18" borderId="39" xfId="5" applyFont="1" applyFill="1" applyBorder="1" applyAlignment="1">
      <alignment horizontal="center" vertical="center"/>
    </xf>
    <xf numFmtId="0" fontId="20" fillId="14" borderId="35" xfId="5" applyFont="1" applyFill="1" applyBorder="1" applyAlignment="1">
      <alignment horizontal="center" vertical="center"/>
    </xf>
    <xf numFmtId="1" fontId="6" fillId="0" borderId="2" xfId="5" applyNumberFormat="1" applyFont="1" applyBorder="1" applyAlignment="1">
      <alignment horizontal="center" vertical="center"/>
    </xf>
    <xf numFmtId="2" fontId="8" fillId="4" borderId="4" xfId="5" applyNumberFormat="1" applyFont="1" applyFill="1" applyBorder="1" applyAlignment="1" applyProtection="1">
      <alignment horizontal="center" vertical="center"/>
      <protection locked="0"/>
    </xf>
    <xf numFmtId="0" fontId="14" fillId="17" borderId="44" xfId="5" applyFill="1" applyBorder="1" applyAlignment="1" applyProtection="1">
      <alignment horizontal="center" vertical="center"/>
      <protection locked="0"/>
    </xf>
    <xf numFmtId="8" fontId="14" fillId="17" borderId="26" xfId="5" applyNumberFormat="1" applyFill="1" applyBorder="1" applyAlignment="1" applyProtection="1">
      <alignment horizontal="center" vertical="center"/>
      <protection locked="0"/>
    </xf>
    <xf numFmtId="9" fontId="14" fillId="17" borderId="17" xfId="5" applyNumberFormat="1" applyFill="1" applyBorder="1" applyAlignment="1" applyProtection="1">
      <alignment horizontal="center" vertical="center"/>
      <protection locked="0"/>
    </xf>
    <xf numFmtId="1" fontId="6" fillId="0" borderId="3" xfId="5" applyNumberFormat="1" applyFont="1" applyBorder="1" applyAlignment="1">
      <alignment horizontal="center" vertical="center"/>
    </xf>
    <xf numFmtId="2" fontId="8" fillId="4" borderId="8" xfId="5" applyNumberFormat="1" applyFont="1" applyFill="1" applyBorder="1" applyAlignment="1" applyProtection="1">
      <alignment horizontal="center" vertical="center"/>
      <protection locked="0"/>
    </xf>
    <xf numFmtId="0" fontId="14" fillId="17" borderId="45" xfId="5" applyFill="1" applyBorder="1" applyAlignment="1" applyProtection="1">
      <alignment horizontal="center" vertical="center"/>
      <protection locked="0"/>
    </xf>
    <xf numFmtId="8" fontId="14" fillId="17" borderId="28" xfId="5" applyNumberFormat="1" applyFill="1" applyBorder="1" applyAlignment="1" applyProtection="1">
      <alignment horizontal="center" vertical="center"/>
      <protection locked="0"/>
    </xf>
    <xf numFmtId="9" fontId="14" fillId="17" borderId="19" xfId="5" applyNumberFormat="1" applyFill="1" applyBorder="1" applyAlignment="1" applyProtection="1">
      <alignment horizontal="center" vertical="center"/>
      <protection locked="0"/>
    </xf>
    <xf numFmtId="0" fontId="14" fillId="17" borderId="46" xfId="5" applyFill="1" applyBorder="1" applyAlignment="1" applyProtection="1">
      <alignment horizontal="center" vertical="center"/>
      <protection locked="0"/>
    </xf>
    <xf numFmtId="8" fontId="14" fillId="17" borderId="42" xfId="5" applyNumberFormat="1" applyFill="1" applyBorder="1" applyAlignment="1" applyProtection="1">
      <alignment horizontal="center" vertical="center"/>
      <protection locked="0"/>
    </xf>
    <xf numFmtId="9" fontId="14" fillId="17" borderId="24" xfId="5" applyNumberFormat="1" applyFill="1" applyBorder="1" applyAlignment="1" applyProtection="1">
      <alignment horizontal="center" vertical="center"/>
      <protection locked="0"/>
    </xf>
    <xf numFmtId="1" fontId="11" fillId="0" borderId="5" xfId="5" applyNumberFormat="1" applyFont="1" applyBorder="1" applyAlignment="1">
      <alignment horizontal="center" vertical="center"/>
    </xf>
    <xf numFmtId="2" fontId="11" fillId="0" borderId="6" xfId="5" applyNumberFormat="1" applyFont="1" applyBorder="1" applyAlignment="1">
      <alignment horizontal="center" vertical="center"/>
    </xf>
    <xf numFmtId="0" fontId="15" fillId="16" borderId="0" xfId="5" applyFont="1" applyFill="1" applyAlignment="1">
      <alignment horizontal="center" vertical="center"/>
    </xf>
    <xf numFmtId="0" fontId="14" fillId="20" borderId="9" xfId="5" applyFill="1" applyBorder="1"/>
    <xf numFmtId="0" fontId="14" fillId="20" borderId="13" xfId="5" applyFill="1" applyBorder="1"/>
    <xf numFmtId="37" fontId="12" fillId="5" borderId="10" xfId="9" applyNumberFormat="1" applyFont="1" applyFill="1" applyBorder="1" applyAlignment="1">
      <alignment horizontal="center" vertical="center"/>
    </xf>
    <xf numFmtId="0" fontId="14" fillId="2" borderId="0" xfId="5" applyFill="1" applyAlignment="1"/>
    <xf numFmtId="0" fontId="4" fillId="3" borderId="9" xfId="5" applyFont="1" applyFill="1" applyBorder="1" applyAlignment="1">
      <alignment horizontal="center" vertical="center"/>
    </xf>
    <xf numFmtId="0" fontId="22" fillId="15" borderId="9" xfId="5" applyFont="1" applyFill="1" applyBorder="1" applyAlignment="1">
      <alignment horizontal="center" vertical="center"/>
    </xf>
    <xf numFmtId="0" fontId="22" fillId="14" borderId="1" xfId="5" applyFont="1" applyFill="1" applyBorder="1" applyAlignment="1">
      <alignment horizontal="center" vertical="center"/>
    </xf>
    <xf numFmtId="7" fontId="13" fillId="16" borderId="9" xfId="3" applyNumberFormat="1" applyFont="1" applyFill="1" applyBorder="1" applyAlignment="1" applyProtection="1">
      <alignment horizontal="center" vertical="center"/>
      <protection hidden="1"/>
    </xf>
    <xf numFmtId="8" fontId="8" fillId="11" borderId="14" xfId="5" applyNumberFormat="1" applyFont="1" applyFill="1" applyBorder="1" applyAlignment="1">
      <alignment horizontal="center" vertical="center"/>
    </xf>
    <xf numFmtId="0" fontId="14" fillId="2" borderId="0" xfId="5" applyFont="1" applyFill="1"/>
    <xf numFmtId="165" fontId="8" fillId="16" borderId="9" xfId="5" applyNumberFormat="1" applyFont="1" applyFill="1" applyBorder="1" applyAlignment="1">
      <alignment horizontal="center" vertical="center"/>
    </xf>
    <xf numFmtId="165" fontId="8" fillId="16" borderId="13" xfId="5" applyNumberFormat="1" applyFont="1" applyFill="1" applyBorder="1" applyAlignment="1">
      <alignment horizontal="center" vertical="center"/>
    </xf>
    <xf numFmtId="165" fontId="8" fillId="16" borderId="10" xfId="5" applyNumberFormat="1" applyFont="1" applyFill="1" applyBorder="1" applyAlignment="1">
      <alignment horizontal="center" vertical="center"/>
    </xf>
    <xf numFmtId="165" fontId="14" fillId="2" borderId="0" xfId="5" applyNumberFormat="1" applyFill="1"/>
    <xf numFmtId="0" fontId="4" fillId="10" borderId="39" xfId="0" applyFont="1" applyFill="1" applyBorder="1" applyAlignment="1">
      <alignment horizontal="center" vertical="center" wrapText="1"/>
    </xf>
    <xf numFmtId="2" fontId="0" fillId="12" borderId="4" xfId="0" applyNumberFormat="1" applyFill="1" applyBorder="1" applyAlignment="1">
      <alignment horizontal="center" vertical="center"/>
    </xf>
    <xf numFmtId="0" fontId="2" fillId="4" borderId="16" xfId="0" applyFont="1" applyFill="1" applyBorder="1" applyProtection="1">
      <protection locked="0"/>
    </xf>
    <xf numFmtId="0" fontId="2" fillId="4" borderId="18" xfId="0" applyFont="1" applyFill="1" applyBorder="1" applyProtection="1">
      <protection locked="0"/>
    </xf>
    <xf numFmtId="0" fontId="0" fillId="17" borderId="1" xfId="0" applyFill="1" applyBorder="1" applyAlignment="1" applyProtection="1">
      <alignment horizontal="center" vertical="center"/>
      <protection locked="0"/>
    </xf>
    <xf numFmtId="2" fontId="0" fillId="12" borderId="36" xfId="0" applyNumberFormat="1" applyFill="1" applyBorder="1" applyAlignment="1">
      <alignment horizontal="center" vertical="center"/>
    </xf>
    <xf numFmtId="2" fontId="0" fillId="12" borderId="21" xfId="0" applyNumberFormat="1" applyFill="1" applyBorder="1" applyAlignment="1">
      <alignment horizontal="center" vertical="center"/>
    </xf>
    <xf numFmtId="2" fontId="0" fillId="12" borderId="22" xfId="0" applyNumberFormat="1" applyFill="1" applyBorder="1" applyAlignment="1">
      <alignment horizontal="center" vertical="center"/>
    </xf>
    <xf numFmtId="0" fontId="22" fillId="10" borderId="9" xfId="0" applyFont="1" applyFill="1" applyBorder="1" applyAlignment="1">
      <alignment horizontal="center" vertical="center" wrapText="1"/>
    </xf>
    <xf numFmtId="0" fontId="22" fillId="10" borderId="13" xfId="0" applyFont="1" applyFill="1" applyBorder="1" applyAlignment="1">
      <alignment horizontal="center" vertical="center" wrapText="1"/>
    </xf>
    <xf numFmtId="0" fontId="10" fillId="5" borderId="10" xfId="0" applyFont="1" applyFill="1" applyBorder="1" applyAlignment="1">
      <alignment horizontal="left" vertical="center"/>
    </xf>
    <xf numFmtId="0" fontId="10" fillId="5" borderId="13" xfId="0" applyFont="1" applyFill="1" applyBorder="1" applyAlignment="1">
      <alignment horizontal="left" vertical="center"/>
    </xf>
    <xf numFmtId="0" fontId="10" fillId="3" borderId="25" xfId="0" applyFont="1" applyFill="1" applyBorder="1" applyAlignment="1">
      <alignment horizontal="left" vertical="center"/>
    </xf>
    <xf numFmtId="0" fontId="10" fillId="3" borderId="15" xfId="0" applyFont="1" applyFill="1" applyBorder="1" applyAlignment="1">
      <alignment horizontal="left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6" fillId="12" borderId="2" xfId="0" applyFont="1" applyFill="1" applyBorder="1" applyAlignment="1" applyProtection="1">
      <alignment horizontal="center" vertical="center"/>
    </xf>
    <xf numFmtId="0" fontId="6" fillId="12" borderId="27" xfId="0" applyFont="1" applyFill="1" applyBorder="1" applyAlignment="1" applyProtection="1">
      <alignment horizontal="center" vertical="center"/>
    </xf>
    <xf numFmtId="0" fontId="6" fillId="4" borderId="29" xfId="0" applyFont="1" applyFill="1" applyBorder="1" applyAlignment="1" applyProtection="1">
      <alignment horizontal="center" vertical="center"/>
      <protection locked="0"/>
    </xf>
    <xf numFmtId="0" fontId="6" fillId="4" borderId="21" xfId="0" applyFont="1" applyFill="1" applyBorder="1" applyAlignment="1" applyProtection="1">
      <alignment horizontal="center" vertical="center"/>
      <protection locked="0"/>
    </xf>
    <xf numFmtId="0" fontId="6" fillId="12" borderId="29" xfId="0" applyFont="1" applyFill="1" applyBorder="1" applyAlignment="1" applyProtection="1">
      <alignment horizontal="center" vertical="center"/>
    </xf>
    <xf numFmtId="0" fontId="6" fillId="12" borderId="21" xfId="0" applyFont="1" applyFill="1" applyBorder="1" applyAlignment="1" applyProtection="1">
      <alignment horizontal="center" vertical="center"/>
    </xf>
    <xf numFmtId="0" fontId="10" fillId="3" borderId="9" xfId="0" applyFont="1" applyFill="1" applyBorder="1" applyAlignment="1">
      <alignment horizontal="center" vertical="center"/>
    </xf>
    <xf numFmtId="0" fontId="10" fillId="3" borderId="48" xfId="0" applyFont="1" applyFill="1" applyBorder="1" applyAlignment="1">
      <alignment horizontal="center" vertical="center"/>
    </xf>
    <xf numFmtId="0" fontId="4" fillId="9" borderId="9" xfId="0" applyFont="1" applyFill="1" applyBorder="1" applyAlignment="1">
      <alignment horizontal="center" vertical="center" wrapText="1"/>
    </xf>
    <xf numFmtId="0" fontId="4" fillId="9" borderId="13" xfId="0" applyFont="1" applyFill="1" applyBorder="1" applyAlignment="1">
      <alignment horizontal="center" vertical="center" wrapText="1"/>
    </xf>
    <xf numFmtId="0" fontId="9" fillId="5" borderId="47" xfId="0" applyFont="1" applyFill="1" applyBorder="1" applyAlignment="1">
      <alignment horizontal="center" vertical="center"/>
    </xf>
    <xf numFmtId="0" fontId="9" fillId="5" borderId="49" xfId="0" applyFont="1" applyFill="1" applyBorder="1" applyAlignment="1">
      <alignment horizontal="center" vertical="center"/>
    </xf>
    <xf numFmtId="0" fontId="9" fillId="5" borderId="36" xfId="0" applyFont="1" applyFill="1" applyBorder="1" applyAlignment="1">
      <alignment horizontal="center" vertical="center"/>
    </xf>
    <xf numFmtId="0" fontId="9" fillId="5" borderId="50" xfId="0" applyFont="1" applyFill="1" applyBorder="1" applyAlignment="1">
      <alignment horizontal="center" vertical="center"/>
    </xf>
    <xf numFmtId="0" fontId="9" fillId="5" borderId="25" xfId="0" applyFont="1" applyFill="1" applyBorder="1" applyAlignment="1">
      <alignment horizontal="center" vertical="center"/>
    </xf>
    <xf numFmtId="0" fontId="9" fillId="5" borderId="15" xfId="0" applyFont="1" applyFill="1" applyBorder="1" applyAlignment="1">
      <alignment horizontal="center" vertical="center"/>
    </xf>
    <xf numFmtId="0" fontId="10" fillId="3" borderId="9" xfId="0" applyFont="1" applyFill="1" applyBorder="1" applyAlignment="1">
      <alignment horizontal="right" vertical="center"/>
    </xf>
    <xf numFmtId="0" fontId="10" fillId="3" borderId="12" xfId="0" applyFont="1" applyFill="1" applyBorder="1" applyAlignment="1">
      <alignment horizontal="right" vertical="center"/>
    </xf>
    <xf numFmtId="9" fontId="13" fillId="4" borderId="9" xfId="0" applyNumberFormat="1" applyFont="1" applyFill="1" applyBorder="1" applyAlignment="1" applyProtection="1">
      <alignment horizontal="center" vertical="center"/>
      <protection locked="0" hidden="1"/>
    </xf>
    <xf numFmtId="9" fontId="13" fillId="4" borderId="13" xfId="0" applyNumberFormat="1" applyFont="1" applyFill="1" applyBorder="1" applyAlignment="1" applyProtection="1">
      <alignment horizontal="center" vertical="center"/>
      <protection locked="0" hidden="1"/>
    </xf>
    <xf numFmtId="0" fontId="6" fillId="0" borderId="5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10" fillId="5" borderId="9" xfId="0" applyFont="1" applyFill="1" applyBorder="1" applyAlignment="1">
      <alignment horizontal="right" vertical="center"/>
    </xf>
    <xf numFmtId="0" fontId="10" fillId="5" borderId="10" xfId="0" applyFont="1" applyFill="1" applyBorder="1" applyAlignment="1">
      <alignment horizontal="right" vertical="center"/>
    </xf>
    <xf numFmtId="7" fontId="5" fillId="7" borderId="9" xfId="0" applyNumberFormat="1" applyFont="1" applyFill="1" applyBorder="1" applyAlignment="1">
      <alignment horizontal="center" vertical="center"/>
    </xf>
    <xf numFmtId="7" fontId="5" fillId="7" borderId="10" xfId="0" applyNumberFormat="1" applyFont="1" applyFill="1" applyBorder="1" applyAlignment="1">
      <alignment horizontal="center" vertical="center"/>
    </xf>
    <xf numFmtId="0" fontId="4" fillId="5" borderId="9" xfId="0" applyFont="1" applyFill="1" applyBorder="1" applyAlignment="1">
      <alignment horizontal="center" vertical="center"/>
    </xf>
    <xf numFmtId="0" fontId="4" fillId="5" borderId="13" xfId="0" applyFont="1" applyFill="1" applyBorder="1" applyAlignment="1">
      <alignment horizontal="center" vertical="center"/>
    </xf>
    <xf numFmtId="0" fontId="22" fillId="14" borderId="9" xfId="0" applyFont="1" applyFill="1" applyBorder="1" applyAlignment="1">
      <alignment horizontal="right" vertical="center"/>
    </xf>
    <xf numFmtId="0" fontId="22" fillId="14" borderId="13" xfId="0" applyFont="1" applyFill="1" applyBorder="1" applyAlignment="1">
      <alignment horizontal="right" vertical="center"/>
    </xf>
    <xf numFmtId="0" fontId="4" fillId="3" borderId="51" xfId="0" applyFont="1" applyFill="1" applyBorder="1" applyAlignment="1">
      <alignment horizontal="center" vertical="center" wrapText="1"/>
    </xf>
    <xf numFmtId="0" fontId="4" fillId="3" borderId="49" xfId="0" applyFont="1" applyFill="1" applyBorder="1" applyAlignment="1">
      <alignment horizontal="center" vertical="center" wrapText="1"/>
    </xf>
    <xf numFmtId="0" fontId="4" fillId="3" borderId="31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0" fillId="0" borderId="31" xfId="0" applyBorder="1"/>
    <xf numFmtId="0" fontId="4" fillId="3" borderId="47" xfId="0" applyFont="1" applyFill="1" applyBorder="1" applyAlignment="1">
      <alignment horizontal="center" vertical="center" wrapText="1"/>
    </xf>
    <xf numFmtId="0" fontId="4" fillId="3" borderId="25" xfId="0" applyFont="1" applyFill="1" applyBorder="1" applyAlignment="1">
      <alignment horizontal="center" vertical="center" wrapText="1"/>
    </xf>
    <xf numFmtId="0" fontId="6" fillId="2" borderId="51" xfId="0" applyFont="1" applyFill="1" applyBorder="1" applyAlignment="1">
      <alignment horizontal="center" vertical="center"/>
    </xf>
    <xf numFmtId="165" fontId="8" fillId="6" borderId="25" xfId="0" applyNumberFormat="1" applyFont="1" applyFill="1" applyBorder="1" applyAlignment="1">
      <alignment horizontal="center" vertical="center"/>
    </xf>
    <xf numFmtId="165" fontId="8" fillId="6" borderId="31" xfId="0" applyNumberFormat="1" applyFont="1" applyFill="1" applyBorder="1" applyAlignment="1">
      <alignment horizontal="center" vertical="center"/>
    </xf>
    <xf numFmtId="0" fontId="10" fillId="5" borderId="10" xfId="0" applyFont="1" applyFill="1" applyBorder="1" applyAlignment="1">
      <alignment horizontal="center" vertical="center"/>
    </xf>
    <xf numFmtId="0" fontId="10" fillId="5" borderId="13" xfId="0" applyFont="1" applyFill="1" applyBorder="1" applyAlignment="1">
      <alignment horizontal="center" vertical="center"/>
    </xf>
    <xf numFmtId="165" fontId="8" fillId="6" borderId="25" xfId="5" applyNumberFormat="1" applyFont="1" applyFill="1" applyBorder="1" applyAlignment="1">
      <alignment horizontal="center" vertical="center"/>
    </xf>
    <xf numFmtId="165" fontId="8" fillId="6" borderId="31" xfId="5" applyNumberFormat="1" applyFont="1" applyFill="1" applyBorder="1" applyAlignment="1">
      <alignment horizontal="center" vertical="center"/>
    </xf>
    <xf numFmtId="0" fontId="4" fillId="14" borderId="9" xfId="5" applyFont="1" applyFill="1" applyBorder="1" applyAlignment="1">
      <alignment horizontal="right" vertical="center"/>
    </xf>
    <xf numFmtId="0" fontId="4" fillId="14" borderId="13" xfId="5" applyFont="1" applyFill="1" applyBorder="1" applyAlignment="1">
      <alignment horizontal="right" vertical="center"/>
    </xf>
    <xf numFmtId="0" fontId="4" fillId="21" borderId="9" xfId="5" applyFont="1" applyFill="1" applyBorder="1" applyAlignment="1">
      <alignment horizontal="right" vertical="center"/>
    </xf>
    <xf numFmtId="0" fontId="4" fillId="21" borderId="13" xfId="5" applyFont="1" applyFill="1" applyBorder="1" applyAlignment="1">
      <alignment horizontal="right" vertical="center"/>
    </xf>
    <xf numFmtId="0" fontId="4" fillId="5" borderId="9" xfId="5" applyFont="1" applyFill="1" applyBorder="1" applyAlignment="1">
      <alignment horizontal="center" vertical="center"/>
    </xf>
    <xf numFmtId="0" fontId="4" fillId="5" borderId="13" xfId="5" applyFont="1" applyFill="1" applyBorder="1" applyAlignment="1">
      <alignment horizontal="center" vertical="center"/>
    </xf>
    <xf numFmtId="0" fontId="4" fillId="3" borderId="9" xfId="5" applyFont="1" applyFill="1" applyBorder="1" applyAlignment="1">
      <alignment horizontal="center" vertical="center"/>
    </xf>
    <xf numFmtId="0" fontId="4" fillId="3" borderId="10" xfId="5" applyFont="1" applyFill="1" applyBorder="1" applyAlignment="1">
      <alignment horizontal="center" vertical="center"/>
    </xf>
    <xf numFmtId="9" fontId="13" fillId="4" borderId="9" xfId="5" applyNumberFormat="1" applyFont="1" applyFill="1" applyBorder="1" applyAlignment="1" applyProtection="1">
      <alignment horizontal="center" vertical="center"/>
      <protection locked="0" hidden="1"/>
    </xf>
    <xf numFmtId="9" fontId="13" fillId="4" borderId="13" xfId="5" applyNumberFormat="1" applyFont="1" applyFill="1" applyBorder="1" applyAlignment="1" applyProtection="1">
      <alignment horizontal="center" vertical="center"/>
      <protection locked="0" hidden="1"/>
    </xf>
    <xf numFmtId="7" fontId="5" fillId="7" borderId="9" xfId="5" applyNumberFormat="1" applyFont="1" applyFill="1" applyBorder="1" applyAlignment="1">
      <alignment horizontal="center" vertical="center"/>
    </xf>
    <xf numFmtId="7" fontId="5" fillId="7" borderId="10" xfId="5" applyNumberFormat="1" applyFont="1" applyFill="1" applyBorder="1" applyAlignment="1">
      <alignment horizontal="center" vertical="center"/>
    </xf>
    <xf numFmtId="0" fontId="4" fillId="3" borderId="47" xfId="5" applyFont="1" applyFill="1" applyBorder="1" applyAlignment="1">
      <alignment horizontal="center" vertical="center" wrapText="1"/>
    </xf>
    <xf numFmtId="0" fontId="4" fillId="3" borderId="25" xfId="5" applyFont="1" applyFill="1" applyBorder="1" applyAlignment="1">
      <alignment horizontal="center" vertical="center" wrapText="1"/>
    </xf>
    <xf numFmtId="0" fontId="4" fillId="3" borderId="51" xfId="5" applyFont="1" applyFill="1" applyBorder="1" applyAlignment="1">
      <alignment horizontal="center" vertical="center" wrapText="1"/>
    </xf>
    <xf numFmtId="0" fontId="14" fillId="0" borderId="31" xfId="5" applyBorder="1"/>
    <xf numFmtId="0" fontId="4" fillId="3" borderId="49" xfId="5" applyFont="1" applyFill="1" applyBorder="1" applyAlignment="1">
      <alignment horizontal="center" vertical="center" wrapText="1"/>
    </xf>
    <xf numFmtId="0" fontId="4" fillId="3" borderId="31" xfId="5" applyFont="1" applyFill="1" applyBorder="1" applyAlignment="1">
      <alignment horizontal="center" vertical="center" wrapText="1"/>
    </xf>
    <xf numFmtId="0" fontId="4" fillId="3" borderId="15" xfId="5" applyFont="1" applyFill="1" applyBorder="1" applyAlignment="1">
      <alignment horizontal="center" vertical="center" wrapText="1"/>
    </xf>
    <xf numFmtId="0" fontId="4" fillId="9" borderId="9" xfId="5" applyFont="1" applyFill="1" applyBorder="1" applyAlignment="1">
      <alignment horizontal="center" vertical="center" wrapText="1"/>
    </xf>
    <xf numFmtId="0" fontId="4" fillId="9" borderId="13" xfId="5" applyFont="1" applyFill="1" applyBorder="1" applyAlignment="1">
      <alignment horizontal="center" vertical="center" wrapText="1"/>
    </xf>
    <xf numFmtId="0" fontId="10" fillId="5" borderId="9" xfId="5" applyFont="1" applyFill="1" applyBorder="1" applyAlignment="1">
      <alignment horizontal="right" vertical="center"/>
    </xf>
    <xf numFmtId="0" fontId="10" fillId="5" borderId="10" xfId="5" applyFont="1" applyFill="1" applyBorder="1" applyAlignment="1">
      <alignment horizontal="right" vertical="center"/>
    </xf>
    <xf numFmtId="0" fontId="10" fillId="5" borderId="10" xfId="5" applyFont="1" applyFill="1" applyBorder="1" applyAlignment="1">
      <alignment horizontal="center" vertical="center"/>
    </xf>
    <xf numFmtId="0" fontId="10" fillId="5" borderId="13" xfId="5" applyFont="1" applyFill="1" applyBorder="1" applyAlignment="1">
      <alignment horizontal="center" vertical="center"/>
    </xf>
    <xf numFmtId="0" fontId="10" fillId="5" borderId="10" xfId="5" applyFont="1" applyFill="1" applyBorder="1" applyAlignment="1">
      <alignment horizontal="left" vertical="center"/>
    </xf>
    <xf numFmtId="0" fontId="10" fillId="5" borderId="13" xfId="5" applyFont="1" applyFill="1" applyBorder="1" applyAlignment="1">
      <alignment horizontal="left" vertical="center"/>
    </xf>
    <xf numFmtId="0" fontId="10" fillId="3" borderId="9" xfId="5" applyFont="1" applyFill="1" applyBorder="1" applyAlignment="1">
      <alignment horizontal="right" vertical="center"/>
    </xf>
    <xf numFmtId="0" fontId="10" fillId="3" borderId="12" xfId="5" applyFont="1" applyFill="1" applyBorder="1" applyAlignment="1">
      <alignment horizontal="right" vertical="center"/>
    </xf>
    <xf numFmtId="0" fontId="10" fillId="3" borderId="9" xfId="5" applyFont="1" applyFill="1" applyBorder="1" applyAlignment="1">
      <alignment horizontal="center" vertical="center"/>
    </xf>
    <xf numFmtId="0" fontId="10" fillId="3" borderId="48" xfId="5" applyFont="1" applyFill="1" applyBorder="1" applyAlignment="1">
      <alignment horizontal="center" vertical="center"/>
    </xf>
    <xf numFmtId="0" fontId="10" fillId="3" borderId="25" xfId="5" applyFont="1" applyFill="1" applyBorder="1" applyAlignment="1">
      <alignment horizontal="left" vertical="center"/>
    </xf>
    <xf numFmtId="0" fontId="10" fillId="3" borderId="15" xfId="5" applyFont="1" applyFill="1" applyBorder="1" applyAlignment="1">
      <alignment horizontal="left" vertical="center"/>
    </xf>
    <xf numFmtId="0" fontId="22" fillId="10" borderId="9" xfId="5" applyFont="1" applyFill="1" applyBorder="1" applyAlignment="1">
      <alignment horizontal="center" vertical="center" wrapText="1"/>
    </xf>
    <xf numFmtId="0" fontId="22" fillId="10" borderId="13" xfId="5" applyFont="1" applyFill="1" applyBorder="1" applyAlignment="1">
      <alignment horizontal="center" vertical="center" wrapText="1"/>
    </xf>
    <xf numFmtId="0" fontId="6" fillId="2" borderId="51" xfId="5" applyFont="1" applyFill="1" applyBorder="1" applyAlignment="1">
      <alignment horizontal="center" vertical="center"/>
    </xf>
    <xf numFmtId="0" fontId="4" fillId="3" borderId="13" xfId="5" applyFont="1" applyFill="1" applyBorder="1" applyAlignment="1">
      <alignment horizontal="center" vertical="center"/>
    </xf>
    <xf numFmtId="0" fontId="22" fillId="14" borderId="47" xfId="5" applyFont="1" applyFill="1" applyBorder="1" applyAlignment="1">
      <alignment horizontal="center" vertical="center"/>
    </xf>
    <xf numFmtId="0" fontId="22" fillId="14" borderId="49" xfId="5" applyFont="1" applyFill="1" applyBorder="1" applyAlignment="1">
      <alignment horizontal="center" vertical="center"/>
    </xf>
    <xf numFmtId="0" fontId="6" fillId="12" borderId="2" xfId="5" applyFont="1" applyFill="1" applyBorder="1" applyAlignment="1" applyProtection="1">
      <alignment horizontal="center" vertical="center"/>
    </xf>
    <xf numFmtId="0" fontId="6" fillId="12" borderId="27" xfId="5" applyFont="1" applyFill="1" applyBorder="1" applyAlignment="1" applyProtection="1">
      <alignment horizontal="center" vertical="center"/>
    </xf>
    <xf numFmtId="0" fontId="9" fillId="5" borderId="47" xfId="5" applyFont="1" applyFill="1" applyBorder="1" applyAlignment="1">
      <alignment horizontal="center" vertical="center"/>
    </xf>
    <xf numFmtId="0" fontId="9" fillId="5" borderId="49" xfId="5" applyFont="1" applyFill="1" applyBorder="1" applyAlignment="1">
      <alignment horizontal="center" vertical="center"/>
    </xf>
    <xf numFmtId="0" fontId="9" fillId="5" borderId="36" xfId="5" applyFont="1" applyFill="1" applyBorder="1" applyAlignment="1">
      <alignment horizontal="center" vertical="center"/>
    </xf>
    <xf numFmtId="0" fontId="9" fillId="5" borderId="50" xfId="5" applyFont="1" applyFill="1" applyBorder="1" applyAlignment="1">
      <alignment horizontal="center" vertical="center"/>
    </xf>
    <xf numFmtId="0" fontId="9" fillId="5" borderId="25" xfId="5" applyFont="1" applyFill="1" applyBorder="1" applyAlignment="1">
      <alignment horizontal="center" vertical="center"/>
    </xf>
    <xf numFmtId="0" fontId="9" fillId="5" borderId="15" xfId="5" applyFont="1" applyFill="1" applyBorder="1" applyAlignment="1">
      <alignment horizontal="center" vertical="center"/>
    </xf>
    <xf numFmtId="0" fontId="15" fillId="17" borderId="16" xfId="5" applyFont="1" applyFill="1" applyBorder="1" applyAlignment="1" applyProtection="1">
      <alignment horizontal="center" vertical="center"/>
      <protection locked="0"/>
    </xf>
    <xf numFmtId="0" fontId="15" fillId="17" borderId="17" xfId="5" applyFont="1" applyFill="1" applyBorder="1" applyAlignment="1" applyProtection="1">
      <alignment horizontal="center" vertical="center"/>
      <protection locked="0"/>
    </xf>
    <xf numFmtId="0" fontId="6" fillId="12" borderId="29" xfId="5" applyFont="1" applyFill="1" applyBorder="1" applyAlignment="1" applyProtection="1">
      <alignment horizontal="center" vertical="center"/>
    </xf>
    <xf numFmtId="0" fontId="6" fillId="12" borderId="21" xfId="5" applyFont="1" applyFill="1" applyBorder="1" applyAlignment="1" applyProtection="1">
      <alignment horizontal="center" vertical="center"/>
    </xf>
    <xf numFmtId="0" fontId="15" fillId="17" borderId="18" xfId="5" applyFont="1" applyFill="1" applyBorder="1" applyAlignment="1" applyProtection="1">
      <alignment horizontal="center" vertical="center"/>
      <protection locked="0"/>
    </xf>
    <xf numFmtId="0" fontId="15" fillId="17" borderId="19" xfId="5" applyFont="1" applyFill="1" applyBorder="1" applyAlignment="1" applyProtection="1">
      <alignment horizontal="center" vertical="center"/>
      <protection locked="0"/>
    </xf>
    <xf numFmtId="0" fontId="6" fillId="4" borderId="29" xfId="5" applyFont="1" applyFill="1" applyBorder="1" applyAlignment="1" applyProtection="1">
      <alignment horizontal="center" vertical="center"/>
      <protection locked="0"/>
    </xf>
    <xf numFmtId="0" fontId="6" fillId="4" borderId="21" xfId="5" applyFont="1" applyFill="1" applyBorder="1" applyAlignment="1" applyProtection="1">
      <alignment horizontal="center" vertical="center"/>
      <protection locked="0"/>
    </xf>
    <xf numFmtId="0" fontId="15" fillId="17" borderId="23" xfId="5" applyFont="1" applyFill="1" applyBorder="1" applyAlignment="1" applyProtection="1">
      <alignment horizontal="center" vertical="center"/>
      <protection locked="0"/>
    </xf>
    <xf numFmtId="0" fontId="15" fillId="17" borderId="24" xfId="5" applyFont="1" applyFill="1" applyBorder="1" applyAlignment="1" applyProtection="1">
      <alignment horizontal="center" vertical="center"/>
      <protection locked="0"/>
    </xf>
    <xf numFmtId="0" fontId="6" fillId="0" borderId="5" xfId="5" applyFont="1" applyBorder="1" applyAlignment="1">
      <alignment horizontal="center" vertical="center"/>
    </xf>
    <xf numFmtId="0" fontId="6" fillId="0" borderId="22" xfId="5" applyFont="1" applyBorder="1" applyAlignment="1">
      <alignment horizontal="center" vertical="center"/>
    </xf>
    <xf numFmtId="0" fontId="22" fillId="22" borderId="9" xfId="5" applyFont="1" applyFill="1" applyBorder="1" applyAlignment="1">
      <alignment horizontal="right" vertical="center"/>
    </xf>
    <xf numFmtId="0" fontId="22" fillId="22" borderId="13" xfId="5" applyFont="1" applyFill="1" applyBorder="1" applyAlignment="1">
      <alignment horizontal="right" vertical="center"/>
    </xf>
    <xf numFmtId="0" fontId="15" fillId="17" borderId="18" xfId="0" applyFont="1" applyFill="1" applyBorder="1" applyAlignment="1" applyProtection="1">
      <alignment horizontal="center" vertical="center"/>
      <protection locked="0"/>
    </xf>
    <xf numFmtId="0" fontId="15" fillId="17" borderId="19" xfId="0" applyFont="1" applyFill="1" applyBorder="1" applyAlignment="1" applyProtection="1">
      <alignment horizontal="center" vertical="center"/>
      <protection locked="0"/>
    </xf>
    <xf numFmtId="0" fontId="0" fillId="22" borderId="20" xfId="0" applyFill="1" applyBorder="1" applyAlignment="1" applyProtection="1">
      <alignment horizontal="center" vertical="center"/>
      <protection locked="0"/>
    </xf>
    <xf numFmtId="0" fontId="0" fillId="22" borderId="52" xfId="0" applyFill="1" applyBorder="1" applyAlignment="1" applyProtection="1">
      <alignment horizontal="center" vertical="center"/>
      <protection locked="0"/>
    </xf>
    <xf numFmtId="0" fontId="0" fillId="22" borderId="14" xfId="0" applyFill="1" applyBorder="1" applyAlignment="1" applyProtection="1">
      <alignment horizontal="center" vertical="center"/>
      <protection locked="0"/>
    </xf>
    <xf numFmtId="0" fontId="22" fillId="22" borderId="9" xfId="0" applyFont="1" applyFill="1" applyBorder="1" applyAlignment="1">
      <alignment horizontal="right" vertical="center"/>
    </xf>
    <xf numFmtId="0" fontId="22" fillId="22" borderId="13" xfId="0" applyFont="1" applyFill="1" applyBorder="1" applyAlignment="1">
      <alignment horizontal="right" vertical="center"/>
    </xf>
    <xf numFmtId="0" fontId="15" fillId="17" borderId="16" xfId="0" applyFont="1" applyFill="1" applyBorder="1" applyAlignment="1" applyProtection="1">
      <alignment horizontal="center" vertical="center"/>
      <protection locked="0"/>
    </xf>
    <xf numFmtId="0" fontId="15" fillId="17" borderId="17" xfId="0" applyFont="1" applyFill="1" applyBorder="1" applyAlignment="1" applyProtection="1">
      <alignment horizontal="center" vertical="center"/>
      <protection locked="0"/>
    </xf>
    <xf numFmtId="0" fontId="15" fillId="17" borderId="23" xfId="0" applyFont="1" applyFill="1" applyBorder="1" applyAlignment="1" applyProtection="1">
      <alignment horizontal="center" vertical="center"/>
      <protection locked="0"/>
    </xf>
    <xf numFmtId="0" fontId="15" fillId="17" borderId="24" xfId="0" applyFont="1" applyFill="1" applyBorder="1" applyAlignment="1" applyProtection="1">
      <alignment horizontal="center" vertical="center"/>
      <protection locked="0"/>
    </xf>
    <xf numFmtId="0" fontId="4" fillId="14" borderId="9" xfId="0" applyFont="1" applyFill="1" applyBorder="1" applyAlignment="1">
      <alignment horizontal="right" vertical="center"/>
    </xf>
    <xf numFmtId="0" fontId="4" fillId="14" borderId="13" xfId="0" applyFont="1" applyFill="1" applyBorder="1" applyAlignment="1">
      <alignment horizontal="right" vertical="center"/>
    </xf>
    <xf numFmtId="0" fontId="22" fillId="14" borderId="47" xfId="0" applyFont="1" applyFill="1" applyBorder="1" applyAlignment="1">
      <alignment horizontal="center" vertical="center"/>
    </xf>
    <xf numFmtId="0" fontId="22" fillId="14" borderId="49" xfId="0" applyFont="1" applyFill="1" applyBorder="1" applyAlignment="1">
      <alignment horizontal="center" vertical="center"/>
    </xf>
    <xf numFmtId="0" fontId="4" fillId="21" borderId="9" xfId="0" applyFont="1" applyFill="1" applyBorder="1" applyAlignment="1">
      <alignment horizontal="right" vertical="center"/>
    </xf>
    <xf numFmtId="0" fontId="4" fillId="21" borderId="13" xfId="0" applyFont="1" applyFill="1" applyBorder="1" applyAlignment="1">
      <alignment horizontal="right" vertical="center"/>
    </xf>
    <xf numFmtId="0" fontId="18" fillId="8" borderId="9" xfId="0" applyFont="1" applyFill="1" applyBorder="1" applyAlignment="1">
      <alignment horizontal="center" vertical="center" wrapText="1"/>
    </xf>
    <xf numFmtId="0" fontId="18" fillId="8" borderId="10" xfId="0" applyFont="1" applyFill="1" applyBorder="1" applyAlignment="1">
      <alignment horizontal="center" vertical="center" wrapText="1"/>
    </xf>
    <xf numFmtId="0" fontId="18" fillId="8" borderId="13" xfId="0" applyFont="1" applyFill="1" applyBorder="1" applyAlignment="1">
      <alignment horizontal="center" vertical="center" wrapText="1"/>
    </xf>
    <xf numFmtId="0" fontId="0" fillId="3" borderId="9" xfId="0" applyFill="1" applyBorder="1" applyAlignment="1">
      <alignment horizontal="center" vertical="center" wrapText="1"/>
    </xf>
    <xf numFmtId="0" fontId="0" fillId="3" borderId="12" xfId="0" applyFill="1" applyBorder="1" applyAlignment="1">
      <alignment horizontal="center" vertical="center" wrapText="1"/>
    </xf>
    <xf numFmtId="0" fontId="4" fillId="5" borderId="30" xfId="0" applyFont="1" applyFill="1" applyBorder="1" applyAlignment="1">
      <alignment horizontal="right" vertical="center" wrapText="1"/>
    </xf>
    <xf numFmtId="0" fontId="4" fillId="5" borderId="32" xfId="0" applyFont="1" applyFill="1" applyBorder="1" applyAlignment="1">
      <alignment horizontal="right" vertical="center" wrapText="1"/>
    </xf>
  </cellXfs>
  <cellStyles count="11">
    <cellStyle name="Comma" xfId="1" builtinId="3"/>
    <cellStyle name="Comma 2" xfId="9" xr:uid="{00000000-0005-0000-0000-000001000000}"/>
    <cellStyle name="Currency" xfId="2" builtinId="4"/>
    <cellStyle name="Currency 2" xfId="3" xr:uid="{00000000-0005-0000-0000-000003000000}"/>
    <cellStyle name="Currency 3" xfId="4" xr:uid="{00000000-0005-0000-0000-000004000000}"/>
    <cellStyle name="Normal" xfId="0" builtinId="0"/>
    <cellStyle name="Normal 2" xfId="5" xr:uid="{00000000-0005-0000-0000-000006000000}"/>
    <cellStyle name="Normal 3" xfId="10" xr:uid="{00000000-0005-0000-0000-000007000000}"/>
    <cellStyle name="Percent" xfId="6" builtinId="5"/>
    <cellStyle name="Percent 2" xfId="7" xr:uid="{00000000-0005-0000-0000-000009000000}"/>
    <cellStyle name="Percent 3" xfId="8" xr:uid="{00000000-0005-0000-0000-00000A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150169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hyperlink" Target="mailto:scott.lloyd@mtmservices.org?subject=Worksheet%20Question" TargetMode="External"/><Relationship Id="rId1" Type="http://schemas.openxmlformats.org/officeDocument/2006/relationships/hyperlink" Target="http://www.mtmservices.org/#www.mtmservices.org" TargetMode="Externa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hyperlink" Target="mailto:scott.lloyd@mtmservices.org?subject=Worksheet%20Question" TargetMode="External"/><Relationship Id="rId1" Type="http://schemas.openxmlformats.org/officeDocument/2006/relationships/hyperlink" Target="http://www.mtmservices.org/#www.mtmservices.org" TargetMode="Externa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hyperlink" Target="mailto:scott.lloyd@mtmservices.org?subject=Worksheet%20Question" TargetMode="External"/><Relationship Id="rId1" Type="http://schemas.openxmlformats.org/officeDocument/2006/relationships/hyperlink" Target="http://www.mtmservices.org/#www.mtmservices.org" TargetMode="Externa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495300</xdr:colOff>
      <xdr:row>0</xdr:row>
      <xdr:rowOff>180975</xdr:rowOff>
    </xdr:from>
    <xdr:to>
      <xdr:col>2</xdr:col>
      <xdr:colOff>161925</xdr:colOff>
      <xdr:row>0</xdr:row>
      <xdr:rowOff>457200</xdr:rowOff>
    </xdr:to>
    <xdr:sp macro="" textlink="">
      <xdr:nvSpPr>
        <xdr:cNvPr id="2058" name="Text Box 10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A080000}"/>
            </a:ext>
          </a:extLst>
        </xdr:cNvPr>
        <xdr:cNvSpPr txBox="1">
          <a:spLocks noChangeArrowheads="1"/>
        </xdr:cNvSpPr>
      </xdr:nvSpPr>
      <xdr:spPr bwMode="auto">
        <a:xfrm>
          <a:off x="495300" y="180975"/>
          <a:ext cx="14954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n-US" sz="1000" b="1" i="0" u="sng" strike="noStrike">
              <a:solidFill>
                <a:srgbClr val="FFFFFF"/>
              </a:solidFill>
              <a:latin typeface="Arial"/>
              <a:cs typeface="Arial"/>
            </a:rPr>
            <a:t>www.mtmservices.org</a:t>
          </a:r>
        </a:p>
      </xdr:txBody>
    </xdr:sp>
    <xdr:clientData/>
  </xdr:twoCellAnchor>
  <xdr:twoCellAnchor>
    <xdr:from>
      <xdr:col>7</xdr:col>
      <xdr:colOff>631825</xdr:colOff>
      <xdr:row>0</xdr:row>
      <xdr:rowOff>571502</xdr:rowOff>
    </xdr:from>
    <xdr:to>
      <xdr:col>10</xdr:col>
      <xdr:colOff>666750</xdr:colOff>
      <xdr:row>5</xdr:row>
      <xdr:rowOff>95250</xdr:rowOff>
    </xdr:to>
    <xdr:grpSp>
      <xdr:nvGrpSpPr>
        <xdr:cNvPr id="9" name="Group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pSpPr/>
      </xdr:nvGrpSpPr>
      <xdr:grpSpPr>
        <a:xfrm>
          <a:off x="6029325" y="571502"/>
          <a:ext cx="2835275" cy="1035048"/>
          <a:chOff x="6203950" y="968377"/>
          <a:chExt cx="2757488" cy="1055686"/>
        </a:xfrm>
      </xdr:grpSpPr>
      <xdr:grpSp>
        <xdr:nvGrpSpPr>
          <xdr:cNvPr id="2511" name="Group 8">
            <a:extLst>
              <a:ext uri="{FF2B5EF4-FFF2-40B4-BE49-F238E27FC236}">
                <a16:creationId xmlns:a16="http://schemas.microsoft.com/office/drawing/2014/main" id="{00000000-0008-0000-0000-0000CF090000}"/>
              </a:ext>
            </a:extLst>
          </xdr:cNvPr>
          <xdr:cNvGrpSpPr>
            <a:grpSpLocks/>
          </xdr:cNvGrpSpPr>
        </xdr:nvGrpSpPr>
        <xdr:grpSpPr bwMode="auto">
          <a:xfrm>
            <a:off x="6203950" y="1589504"/>
            <a:ext cx="2757488" cy="434559"/>
            <a:chOff x="558" y="137"/>
            <a:chExt cx="242" cy="46"/>
          </a:xfrm>
        </xdr:grpSpPr>
        <xdr:sp macro="" textlink="">
          <xdr:nvSpPr>
            <xdr:cNvPr id="2050" name="Text Box 2">
              <a:extLs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558" y="160"/>
              <a:ext cx="242" cy="23"/>
            </a:xfrm>
            <a:prstGeom prst="rect">
              <a:avLst/>
            </a:prstGeom>
            <a:solidFill>
              <a:srgbClr val="99CCFF"/>
            </a:solidFill>
            <a:ln w="12700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n-US" sz="1000" b="1" i="0" strike="noStrike">
                  <a:solidFill>
                    <a:srgbClr val="000000"/>
                  </a:solidFill>
                  <a:latin typeface="Arial"/>
                  <a:cs typeface="Arial"/>
                </a:rPr>
                <a:t>Change Only The Blue Cells</a:t>
              </a:r>
            </a:p>
          </xdr:txBody>
        </xdr:sp>
        <xdr:sp macro="" textlink="">
          <xdr:nvSpPr>
            <xdr:cNvPr id="2051" name="Text Box 3">
              <a:extLs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558" y="137"/>
              <a:ext cx="242" cy="22"/>
            </a:xfrm>
            <a:prstGeom prst="rect">
              <a:avLst/>
            </a:prstGeom>
            <a:solidFill>
              <a:srgbClr val="000000"/>
            </a:solidFill>
            <a:ln w="12700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n-US" sz="1000" b="1" i="0" strike="noStrike">
                  <a:solidFill>
                    <a:srgbClr val="FFFFFF"/>
                  </a:solidFill>
                  <a:latin typeface="Arial"/>
                  <a:cs typeface="Arial"/>
                </a:rPr>
                <a:t>Basic Cost Based Productivity Calculator</a:t>
              </a:r>
            </a:p>
          </xdr:txBody>
        </xdr:sp>
      </xdr:grpSp>
      <xdr:pic>
        <xdr:nvPicPr>
          <xdr:cNvPr id="8" name="Picture 7" descr="NewLogo_2013-OutlinedwWeb-50Percent.jpg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/>
          <a:stretch>
            <a:fillRect/>
          </a:stretch>
        </xdr:blipFill>
        <xdr:spPr>
          <a:xfrm>
            <a:off x="6389682" y="968377"/>
            <a:ext cx="2438400" cy="515112"/>
          </a:xfrm>
          <a:prstGeom prst="rect">
            <a:avLst/>
          </a:prstGeom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495300</xdr:colOff>
      <xdr:row>0</xdr:row>
      <xdr:rowOff>180975</xdr:rowOff>
    </xdr:from>
    <xdr:to>
      <xdr:col>2</xdr:col>
      <xdr:colOff>161925</xdr:colOff>
      <xdr:row>0</xdr:row>
      <xdr:rowOff>457200</xdr:rowOff>
    </xdr:to>
    <xdr:sp macro="" textlink="">
      <xdr:nvSpPr>
        <xdr:cNvPr id="7" name="Text Box 10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>
          <a:spLocks noChangeArrowheads="1"/>
        </xdr:cNvSpPr>
      </xdr:nvSpPr>
      <xdr:spPr bwMode="auto">
        <a:xfrm>
          <a:off x="171450" y="180975"/>
          <a:ext cx="14192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n-US" sz="1000" b="1" i="0" u="sng" strike="noStrike">
              <a:solidFill>
                <a:srgbClr val="FFFFFF"/>
              </a:solidFill>
              <a:latin typeface="Arial"/>
              <a:cs typeface="Arial"/>
            </a:rPr>
            <a:t>www.mtmservices.org</a:t>
          </a:r>
        </a:p>
      </xdr:txBody>
    </xdr:sp>
    <xdr:clientData/>
  </xdr:twoCellAnchor>
  <xdr:twoCellAnchor>
    <xdr:from>
      <xdr:col>4</xdr:col>
      <xdr:colOff>279689</xdr:colOff>
      <xdr:row>0</xdr:row>
      <xdr:rowOff>381001</xdr:rowOff>
    </xdr:from>
    <xdr:to>
      <xdr:col>7</xdr:col>
      <xdr:colOff>765464</xdr:colOff>
      <xdr:row>4</xdr:row>
      <xdr:rowOff>103909</xdr:rowOff>
    </xdr:to>
    <xdr:grpSp>
      <xdr:nvGrpSpPr>
        <xdr:cNvPr id="9" name="Group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GrpSpPr/>
      </xdr:nvGrpSpPr>
      <xdr:grpSpPr>
        <a:xfrm>
          <a:off x="3331922" y="381001"/>
          <a:ext cx="2826809" cy="1009841"/>
          <a:chOff x="3093893" y="727364"/>
          <a:chExt cx="2763116" cy="1021772"/>
        </a:xfrm>
      </xdr:grpSpPr>
      <xdr:grpSp>
        <xdr:nvGrpSpPr>
          <xdr:cNvPr id="3" name="Group 8">
            <a:extLst>
              <a:ext uri="{FF2B5EF4-FFF2-40B4-BE49-F238E27FC236}">
                <a16:creationId xmlns:a16="http://schemas.microsoft.com/office/drawing/2014/main" id="{00000000-0008-0000-0100-000003000000}"/>
              </a:ext>
            </a:extLst>
          </xdr:cNvPr>
          <xdr:cNvGrpSpPr>
            <a:grpSpLocks/>
          </xdr:cNvGrpSpPr>
        </xdr:nvGrpSpPr>
        <xdr:grpSpPr bwMode="auto">
          <a:xfrm>
            <a:off x="3093893" y="1309462"/>
            <a:ext cx="2763116" cy="439674"/>
            <a:chOff x="558" y="137"/>
            <a:chExt cx="242" cy="46"/>
          </a:xfrm>
        </xdr:grpSpPr>
        <xdr:sp macro="" textlink="">
          <xdr:nvSpPr>
            <xdr:cNvPr id="5" name="Text Box 2">
              <a:extLst>
                <a:ext uri="{FF2B5EF4-FFF2-40B4-BE49-F238E27FC236}">
                  <a16:creationId xmlns:a16="http://schemas.microsoft.com/office/drawing/2014/main" id="{00000000-0008-0000-0100-000005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558" y="160"/>
              <a:ext cx="242" cy="23"/>
            </a:xfrm>
            <a:prstGeom prst="rect">
              <a:avLst/>
            </a:prstGeom>
            <a:solidFill>
              <a:srgbClr val="99CCFF"/>
            </a:solidFill>
            <a:ln w="12700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n-US" sz="1000" b="1" i="0" strike="noStrike">
                  <a:solidFill>
                    <a:srgbClr val="000000"/>
                  </a:solidFill>
                  <a:latin typeface="Arial"/>
                  <a:cs typeface="Arial"/>
                </a:rPr>
                <a:t>Change Only The Blue Cells</a:t>
              </a:r>
            </a:p>
          </xdr:txBody>
        </xdr:sp>
        <xdr:sp macro="" textlink="">
          <xdr:nvSpPr>
            <xdr:cNvPr id="6" name="Text Box 3">
              <a:extLst>
                <a:ext uri="{FF2B5EF4-FFF2-40B4-BE49-F238E27FC236}">
                  <a16:creationId xmlns:a16="http://schemas.microsoft.com/office/drawing/2014/main" id="{00000000-0008-0000-0100-000006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558" y="137"/>
              <a:ext cx="242" cy="22"/>
            </a:xfrm>
            <a:prstGeom prst="rect">
              <a:avLst/>
            </a:prstGeom>
            <a:solidFill>
              <a:srgbClr val="000000"/>
            </a:solidFill>
            <a:ln w="12700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n-US" sz="1000" b="1" i="0" strike="noStrike">
                  <a:solidFill>
                    <a:srgbClr val="FFFFFF"/>
                  </a:solidFill>
                  <a:latin typeface="Arial"/>
                  <a:cs typeface="Arial"/>
                </a:rPr>
                <a:t>Basic Cost Based Productivity Calculator</a:t>
              </a:r>
            </a:p>
          </xdr:txBody>
        </xdr:sp>
      </xdr:grpSp>
      <xdr:pic>
        <xdr:nvPicPr>
          <xdr:cNvPr id="8" name="Picture 7" descr="NewLogo_2013-OutlinedwWeb-50Percent.jpg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00000000-0008-0000-0100-000008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/>
          <a:stretch>
            <a:fillRect/>
          </a:stretch>
        </xdr:blipFill>
        <xdr:spPr>
          <a:xfrm>
            <a:off x="3247159" y="727364"/>
            <a:ext cx="2438400" cy="515112"/>
          </a:xfrm>
          <a:prstGeom prst="rect">
            <a:avLst/>
          </a:prstGeom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495300</xdr:colOff>
      <xdr:row>0</xdr:row>
      <xdr:rowOff>180975</xdr:rowOff>
    </xdr:from>
    <xdr:to>
      <xdr:col>2</xdr:col>
      <xdr:colOff>161925</xdr:colOff>
      <xdr:row>0</xdr:row>
      <xdr:rowOff>457200</xdr:rowOff>
    </xdr:to>
    <xdr:sp macro="" textlink="">
      <xdr:nvSpPr>
        <xdr:cNvPr id="7" name="Text Box 10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>
          <a:spLocks noChangeArrowheads="1"/>
        </xdr:cNvSpPr>
      </xdr:nvSpPr>
      <xdr:spPr bwMode="auto">
        <a:xfrm>
          <a:off x="171450" y="180975"/>
          <a:ext cx="14192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n-US" sz="1000" b="1" i="0" u="sng" strike="noStrike">
              <a:solidFill>
                <a:srgbClr val="FFFFFF"/>
              </a:solidFill>
              <a:latin typeface="Arial"/>
              <a:cs typeface="Arial"/>
            </a:rPr>
            <a:t>www.mtmservices.org</a:t>
          </a:r>
        </a:p>
      </xdr:txBody>
    </xdr:sp>
    <xdr:clientData/>
  </xdr:twoCellAnchor>
  <xdr:twoCellAnchor>
    <xdr:from>
      <xdr:col>4</xdr:col>
      <xdr:colOff>435553</xdr:colOff>
      <xdr:row>0</xdr:row>
      <xdr:rowOff>355021</xdr:rowOff>
    </xdr:from>
    <xdr:to>
      <xdr:col>7</xdr:col>
      <xdr:colOff>494289</xdr:colOff>
      <xdr:row>4</xdr:row>
      <xdr:rowOff>121226</xdr:rowOff>
    </xdr:to>
    <xdr:grpSp>
      <xdr:nvGrpSpPr>
        <xdr:cNvPr id="9" name="Group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GrpSpPr/>
      </xdr:nvGrpSpPr>
      <xdr:grpSpPr>
        <a:xfrm>
          <a:off x="3492345" y="355021"/>
          <a:ext cx="2939682" cy="1052813"/>
          <a:chOff x="3093894" y="684067"/>
          <a:chExt cx="2864282" cy="1065069"/>
        </a:xfrm>
      </xdr:grpSpPr>
      <xdr:grpSp>
        <xdr:nvGrpSpPr>
          <xdr:cNvPr id="9375" name="Group 8">
            <a:extLst>
              <a:ext uri="{FF2B5EF4-FFF2-40B4-BE49-F238E27FC236}">
                <a16:creationId xmlns:a16="http://schemas.microsoft.com/office/drawing/2014/main" id="{00000000-0008-0000-0200-00009F240000}"/>
              </a:ext>
            </a:extLst>
          </xdr:cNvPr>
          <xdr:cNvGrpSpPr>
            <a:grpSpLocks/>
          </xdr:cNvGrpSpPr>
        </xdr:nvGrpSpPr>
        <xdr:grpSpPr bwMode="auto">
          <a:xfrm>
            <a:off x="3093894" y="1309462"/>
            <a:ext cx="2864282" cy="439674"/>
            <a:chOff x="558" y="137"/>
            <a:chExt cx="242" cy="46"/>
          </a:xfrm>
        </xdr:grpSpPr>
        <xdr:sp macro="" textlink="">
          <xdr:nvSpPr>
            <xdr:cNvPr id="5" name="Text Box 2">
              <a:extLst>
                <a:ext uri="{FF2B5EF4-FFF2-40B4-BE49-F238E27FC236}">
                  <a16:creationId xmlns:a16="http://schemas.microsoft.com/office/drawing/2014/main" id="{00000000-0008-0000-0200-000005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558" y="160"/>
              <a:ext cx="242" cy="23"/>
            </a:xfrm>
            <a:prstGeom prst="rect">
              <a:avLst/>
            </a:prstGeom>
            <a:solidFill>
              <a:srgbClr val="99CCFF"/>
            </a:solidFill>
            <a:ln w="12700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n-US" sz="1000" b="1" i="0" strike="noStrike">
                  <a:solidFill>
                    <a:srgbClr val="000000"/>
                  </a:solidFill>
                  <a:latin typeface="Arial"/>
                  <a:cs typeface="Arial"/>
                </a:rPr>
                <a:t>Change Only The Blue Cells</a:t>
              </a:r>
            </a:p>
          </xdr:txBody>
        </xdr:sp>
        <xdr:sp macro="" textlink="">
          <xdr:nvSpPr>
            <xdr:cNvPr id="6" name="Text Box 3">
              <a:extLst>
                <a:ext uri="{FF2B5EF4-FFF2-40B4-BE49-F238E27FC236}">
                  <a16:creationId xmlns:a16="http://schemas.microsoft.com/office/drawing/2014/main" id="{00000000-0008-0000-0200-000006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558" y="137"/>
              <a:ext cx="242" cy="22"/>
            </a:xfrm>
            <a:prstGeom prst="rect">
              <a:avLst/>
            </a:prstGeom>
            <a:solidFill>
              <a:srgbClr val="000000"/>
            </a:solidFill>
            <a:ln w="12700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n-US" sz="1000" b="1" i="0" strike="noStrike">
                  <a:solidFill>
                    <a:srgbClr val="FFFFFF"/>
                  </a:solidFill>
                  <a:latin typeface="Arial"/>
                  <a:cs typeface="Arial"/>
                </a:rPr>
                <a:t>Basic Cost Based Productivity Calculator</a:t>
              </a:r>
            </a:p>
          </xdr:txBody>
        </xdr:sp>
      </xdr:grpSp>
      <xdr:pic>
        <xdr:nvPicPr>
          <xdr:cNvPr id="8" name="Picture 7" descr="NewLogo_2013-OutlinedwWeb-50Percent.jpg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00000000-0008-0000-0200-000008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/>
          <a:stretch>
            <a:fillRect/>
          </a:stretch>
        </xdr:blipFill>
        <xdr:spPr>
          <a:xfrm>
            <a:off x="3325087" y="684067"/>
            <a:ext cx="2438400" cy="515112"/>
          </a:xfrm>
          <a:prstGeom prst="rect">
            <a:avLst/>
          </a:prstGeom>
        </xdr:spPr>
      </xdr:pic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304800</xdr:colOff>
      <xdr:row>8</xdr:row>
      <xdr:rowOff>9525</xdr:rowOff>
    </xdr:from>
    <xdr:to>
      <xdr:col>7</xdr:col>
      <xdr:colOff>828674</xdr:colOff>
      <xdr:row>16</xdr:row>
      <xdr:rowOff>9525</xdr:rowOff>
    </xdr:to>
    <xdr:pic>
      <xdr:nvPicPr>
        <xdr:cNvPr id="8226" name="Picture 7" descr="Big-BallOnlyGS.jpg">
          <a:extLst>
            <a:ext uri="{FF2B5EF4-FFF2-40B4-BE49-F238E27FC236}">
              <a16:creationId xmlns:a16="http://schemas.microsoft.com/office/drawing/2014/main" id="{00000000-0008-0000-0400-0000222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48425" y="1771650"/>
          <a:ext cx="1638300" cy="1295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8"/>
  </sheetPr>
  <dimension ref="B1:K29"/>
  <sheetViews>
    <sheetView tabSelected="1" zoomScale="120" zoomScaleNormal="120" workbookViewId="0">
      <selection activeCell="B5" sqref="B5"/>
    </sheetView>
  </sheetViews>
  <sheetFormatPr defaultColWidth="9.1640625" defaultRowHeight="12.3" x14ac:dyDescent="0.4"/>
  <cols>
    <col min="1" max="1" width="2.5546875" style="9" customWidth="1"/>
    <col min="2" max="2" width="18.83203125" style="9" customWidth="1"/>
    <col min="3" max="3" width="7.1640625" style="9" customWidth="1"/>
    <col min="4" max="4" width="16" style="9" customWidth="1"/>
    <col min="5" max="5" width="14.5546875" style="9" customWidth="1"/>
    <col min="6" max="6" width="6.5546875" style="9" customWidth="1"/>
    <col min="7" max="7" width="13" style="9" customWidth="1"/>
    <col min="8" max="8" width="11.83203125" style="9" customWidth="1"/>
    <col min="9" max="9" width="13.71875" style="9" customWidth="1"/>
    <col min="10" max="11" width="15.27734375" style="9" customWidth="1"/>
    <col min="12" max="16384" width="9.1640625" style="9"/>
  </cols>
  <sheetData>
    <row r="1" spans="2:11" ht="46.5" customHeight="1" thickBot="1" x14ac:dyDescent="0.45"/>
    <row r="2" spans="2:11" ht="17.25" customHeight="1" thickBot="1" x14ac:dyDescent="0.45">
      <c r="B2" s="39" t="s">
        <v>2</v>
      </c>
      <c r="D2" s="38" t="s">
        <v>18</v>
      </c>
    </row>
    <row r="3" spans="2:11" ht="18" thickBot="1" x14ac:dyDescent="0.45">
      <c r="B3" s="13">
        <v>8</v>
      </c>
      <c r="D3" s="13">
        <v>260</v>
      </c>
    </row>
    <row r="4" spans="2:11" ht="19.5" customHeight="1" thickBot="1" x14ac:dyDescent="0.45">
      <c r="B4" s="5" t="s">
        <v>3</v>
      </c>
      <c r="D4" s="37" t="s">
        <v>26</v>
      </c>
    </row>
    <row r="5" spans="2:11" ht="18" thickBot="1" x14ac:dyDescent="0.45">
      <c r="B5" s="14">
        <v>0.57699999999999996</v>
      </c>
      <c r="D5" s="31">
        <v>0.3</v>
      </c>
    </row>
    <row r="6" spans="2:11" ht="9" customHeight="1" thickBot="1" x14ac:dyDescent="0.45"/>
    <row r="7" spans="2:11" ht="18" thickBot="1" x14ac:dyDescent="0.45">
      <c r="B7" s="206" t="s">
        <v>0</v>
      </c>
      <c r="C7" s="207"/>
      <c r="D7" s="2">
        <f>B3*$D$3</f>
        <v>2080</v>
      </c>
      <c r="E7" s="10"/>
      <c r="F7" s="11"/>
      <c r="G7" s="12"/>
      <c r="H7" s="12"/>
    </row>
    <row r="8" spans="2:11" ht="15" x14ac:dyDescent="0.4">
      <c r="B8" s="208" t="s">
        <v>19</v>
      </c>
      <c r="C8" s="209"/>
      <c r="D8" s="3">
        <f>E8*$B$3</f>
        <v>256</v>
      </c>
      <c r="E8" s="15">
        <v>32</v>
      </c>
      <c r="F8" s="218" t="s">
        <v>1</v>
      </c>
      <c r="G8" s="219"/>
    </row>
    <row r="9" spans="2:11" ht="15" x14ac:dyDescent="0.4">
      <c r="B9" s="212" t="s">
        <v>34</v>
      </c>
      <c r="C9" s="213"/>
      <c r="D9" s="4">
        <f>E9*$B$3</f>
        <v>0</v>
      </c>
      <c r="E9" s="16">
        <v>0</v>
      </c>
      <c r="F9" s="220"/>
      <c r="G9" s="221"/>
    </row>
    <row r="10" spans="2:11" ht="15" x14ac:dyDescent="0.4">
      <c r="B10" s="210" t="s">
        <v>8</v>
      </c>
      <c r="C10" s="211"/>
      <c r="D10" s="4">
        <f>E10*$B$3</f>
        <v>248</v>
      </c>
      <c r="E10" s="16">
        <v>31</v>
      </c>
      <c r="F10" s="220"/>
      <c r="G10" s="221"/>
    </row>
    <row r="11" spans="2:11" ht="15" x14ac:dyDescent="0.4">
      <c r="B11" s="210" t="s">
        <v>9</v>
      </c>
      <c r="C11" s="211"/>
      <c r="D11" s="4">
        <f>E11*$B$3</f>
        <v>24</v>
      </c>
      <c r="E11" s="16">
        <v>3</v>
      </c>
      <c r="F11" s="220"/>
      <c r="G11" s="221"/>
    </row>
    <row r="12" spans="2:11" ht="15" x14ac:dyDescent="0.4">
      <c r="B12" s="210" t="s">
        <v>75</v>
      </c>
      <c r="C12" s="211"/>
      <c r="D12" s="4">
        <f>E12*$B$3</f>
        <v>96</v>
      </c>
      <c r="E12" s="16">
        <v>12</v>
      </c>
      <c r="F12" s="220"/>
      <c r="G12" s="221"/>
    </row>
    <row r="13" spans="2:11" ht="15.75" customHeight="1" thickBot="1" x14ac:dyDescent="0.45">
      <c r="B13" s="228" t="s">
        <v>35</v>
      </c>
      <c r="C13" s="229"/>
      <c r="D13" s="6">
        <f>-SUM(D8:D12)+(D7*(1-B5))</f>
        <v>255.84000000000015</v>
      </c>
      <c r="E13" s="7">
        <f>D13/$B$3</f>
        <v>31.980000000000018</v>
      </c>
      <c r="F13" s="222"/>
      <c r="G13" s="223"/>
    </row>
    <row r="14" spans="2:11" ht="9" customHeight="1" thickBot="1" x14ac:dyDescent="0.45">
      <c r="B14" s="246"/>
      <c r="C14" s="246"/>
      <c r="D14" s="246"/>
      <c r="E14" s="246"/>
      <c r="F14" s="11"/>
      <c r="G14" s="12"/>
      <c r="H14" s="12"/>
    </row>
    <row r="15" spans="2:11" ht="18" thickBot="1" x14ac:dyDescent="0.45">
      <c r="B15" s="231" t="s">
        <v>4</v>
      </c>
      <c r="C15" s="232"/>
      <c r="D15" s="40">
        <f>SUM(D8:D13)</f>
        <v>879.84000000000015</v>
      </c>
      <c r="E15" s="17">
        <f>D15/B3</f>
        <v>109.98000000000002</v>
      </c>
      <c r="F15" s="249" t="s">
        <v>5</v>
      </c>
      <c r="G15" s="250"/>
      <c r="H15" s="26">
        <f>E15/21.667</f>
        <v>5.0759219088937098</v>
      </c>
      <c r="I15" s="202" t="s">
        <v>16</v>
      </c>
      <c r="J15" s="203"/>
      <c r="K15" s="32"/>
    </row>
    <row r="16" spans="2:11" ht="18" thickBot="1" x14ac:dyDescent="0.45">
      <c r="B16" s="224" t="s">
        <v>6</v>
      </c>
      <c r="C16" s="225"/>
      <c r="D16" s="8">
        <f>-SUM(D8:D13)+D7</f>
        <v>1200.1599999999999</v>
      </c>
      <c r="E16" s="20">
        <f>D16/$B$3</f>
        <v>150.01999999999998</v>
      </c>
      <c r="F16" s="214" t="s">
        <v>7</v>
      </c>
      <c r="G16" s="215"/>
      <c r="H16" s="27">
        <f>E16/21.667</f>
        <v>6.9238934785618671</v>
      </c>
      <c r="I16" s="204" t="s">
        <v>17</v>
      </c>
      <c r="J16" s="205"/>
    </row>
    <row r="17" spans="2:11" ht="12.6" thickBot="1" x14ac:dyDescent="0.45"/>
    <row r="18" spans="2:11" s="1" customFormat="1" ht="16.5" customHeight="1" thickBot="1" x14ac:dyDescent="0.45">
      <c r="B18" s="18" t="s">
        <v>15</v>
      </c>
      <c r="C18" s="22" t="s">
        <v>10</v>
      </c>
      <c r="D18" s="19" t="s">
        <v>11</v>
      </c>
      <c r="E18" s="19" t="s">
        <v>12</v>
      </c>
      <c r="F18" s="235" t="s">
        <v>13</v>
      </c>
      <c r="G18" s="236"/>
      <c r="H18" s="206" t="s">
        <v>14</v>
      </c>
      <c r="I18" s="230"/>
      <c r="J18" s="82" t="s">
        <v>36</v>
      </c>
      <c r="K18" s="83" t="s">
        <v>37</v>
      </c>
    </row>
    <row r="19" spans="2:11" s="1" customFormat="1" ht="19.5" customHeight="1" thickBot="1" x14ac:dyDescent="0.45">
      <c r="B19" s="24">
        <v>35000</v>
      </c>
      <c r="C19" s="23">
        <v>0.3</v>
      </c>
      <c r="D19" s="25">
        <f>B19+(B19*C19)</f>
        <v>45500</v>
      </c>
      <c r="E19" s="21">
        <f>D19/$D$16</f>
        <v>37.911611785095324</v>
      </c>
      <c r="F19" s="226">
        <v>0.44</v>
      </c>
      <c r="G19" s="227"/>
      <c r="H19" s="233">
        <f>E19+(E19*F19)</f>
        <v>54.592720970537272</v>
      </c>
      <c r="I19" s="234"/>
      <c r="J19" s="24">
        <v>62</v>
      </c>
      <c r="K19" s="85">
        <f>IF(J19&gt;0,J19-H19,"")</f>
        <v>7.4072790294627282</v>
      </c>
    </row>
    <row r="20" spans="2:11" ht="9" customHeight="1" thickBot="1" x14ac:dyDescent="0.45">
      <c r="I20" s="84"/>
    </row>
    <row r="21" spans="2:11" ht="33.75" customHeight="1" thickBot="1" x14ac:dyDescent="0.45">
      <c r="D21" s="244" t="s">
        <v>20</v>
      </c>
      <c r="E21" s="239" t="s">
        <v>21</v>
      </c>
      <c r="F21" s="239" t="s">
        <v>22</v>
      </c>
      <c r="G21" s="240"/>
      <c r="H21" s="216" t="s">
        <v>23</v>
      </c>
      <c r="I21" s="217"/>
      <c r="J21" s="200" t="s">
        <v>28</v>
      </c>
      <c r="K21" s="201"/>
    </row>
    <row r="22" spans="2:11" ht="17.25" customHeight="1" thickBot="1" x14ac:dyDescent="0.45">
      <c r="B22" s="41" t="s">
        <v>27</v>
      </c>
      <c r="D22" s="245"/>
      <c r="E22" s="243"/>
      <c r="F22" s="241"/>
      <c r="G22" s="242"/>
      <c r="H22" s="28" t="s">
        <v>24</v>
      </c>
      <c r="I22" s="29" t="s">
        <v>25</v>
      </c>
      <c r="J22" s="30" t="s">
        <v>24</v>
      </c>
      <c r="K22" s="29" t="s">
        <v>25</v>
      </c>
    </row>
    <row r="23" spans="2:11" ht="20.25" customHeight="1" thickBot="1" x14ac:dyDescent="0.45">
      <c r="B23" s="14">
        <v>1</v>
      </c>
      <c r="D23" s="33">
        <f>D16*B23</f>
        <v>1200.1599999999999</v>
      </c>
      <c r="E23" s="34">
        <f>D23/4</f>
        <v>300.03999999999996</v>
      </c>
      <c r="F23" s="247">
        <f>D23/12</f>
        <v>100.01333333333332</v>
      </c>
      <c r="G23" s="248"/>
      <c r="H23" s="35">
        <f>(D16/D3)*B23</f>
        <v>4.6159999999999997</v>
      </c>
      <c r="I23" s="36">
        <f>(D16/($D$3-$E$8-$E$9))*B23</f>
        <v>5.2638596491228062</v>
      </c>
      <c r="J23" s="35">
        <f>(H23/(1-$D$5))</f>
        <v>6.5942857142857143</v>
      </c>
      <c r="K23" s="36">
        <f>(I23/(1-$D$5))</f>
        <v>7.5197994987468668</v>
      </c>
    </row>
    <row r="24" spans="2:11" ht="20.25" customHeight="1" thickBot="1" x14ac:dyDescent="0.45">
      <c r="F24" s="237" t="s">
        <v>52</v>
      </c>
      <c r="G24" s="238"/>
      <c r="H24" s="35">
        <f>H23*5</f>
        <v>23.08</v>
      </c>
      <c r="I24" s="36">
        <f>I23*5</f>
        <v>26.319298245614032</v>
      </c>
      <c r="J24" s="42">
        <f>J23*5</f>
        <v>32.971428571428575</v>
      </c>
      <c r="K24" s="36">
        <f>K23*5</f>
        <v>37.598997493734331</v>
      </c>
    </row>
    <row r="28" spans="2:11" x14ac:dyDescent="0.4">
      <c r="I28" s="124"/>
    </row>
    <row r="29" spans="2:11" x14ac:dyDescent="0.4">
      <c r="I29" s="124"/>
    </row>
  </sheetData>
  <sheetProtection password="CC82" sheet="1" objects="1" scenarios="1" formatCells="0" formatColumns="0" formatRows="0" selectLockedCells="1"/>
  <mergeCells count="26">
    <mergeCell ref="B12:C12"/>
    <mergeCell ref="H19:I19"/>
    <mergeCell ref="F18:G18"/>
    <mergeCell ref="F24:G24"/>
    <mergeCell ref="F21:G22"/>
    <mergeCell ref="E21:E22"/>
    <mergeCell ref="D21:D22"/>
    <mergeCell ref="B14:E14"/>
    <mergeCell ref="F23:G23"/>
    <mergeCell ref="F15:G15"/>
    <mergeCell ref="J21:K21"/>
    <mergeCell ref="I15:J15"/>
    <mergeCell ref="I16:J16"/>
    <mergeCell ref="B7:C7"/>
    <mergeCell ref="B8:C8"/>
    <mergeCell ref="B11:C11"/>
    <mergeCell ref="B10:C10"/>
    <mergeCell ref="B9:C9"/>
    <mergeCell ref="F16:G16"/>
    <mergeCell ref="H21:I21"/>
    <mergeCell ref="F8:G13"/>
    <mergeCell ref="B16:C16"/>
    <mergeCell ref="F19:G19"/>
    <mergeCell ref="B13:C13"/>
    <mergeCell ref="H18:I18"/>
    <mergeCell ref="B15:C15"/>
  </mergeCells>
  <phoneticPr fontId="3" type="noConversion"/>
  <pageMargins left="0.75" right="0.75" top="1" bottom="1" header="0.5" footer="0.5"/>
  <pageSetup orientation="portrait" horizontalDpi="200" verticalDpi="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3300"/>
  </sheetPr>
  <dimension ref="B1:M28"/>
  <sheetViews>
    <sheetView topLeftCell="C1" zoomScale="90" zoomScaleNormal="90" workbookViewId="0">
      <selection activeCell="I10" sqref="I10:J10"/>
    </sheetView>
  </sheetViews>
  <sheetFormatPr defaultColWidth="9.1640625" defaultRowHeight="12.3" x14ac:dyDescent="0.4"/>
  <cols>
    <col min="1" max="1" width="2.5546875" style="53" customWidth="1"/>
    <col min="2" max="2" width="18.83203125" style="53" customWidth="1"/>
    <col min="3" max="3" width="7.1640625" style="53" customWidth="1"/>
    <col min="4" max="4" width="16" style="53" customWidth="1"/>
    <col min="5" max="5" width="14.5546875" style="53" customWidth="1"/>
    <col min="6" max="6" width="6.5546875" style="53" customWidth="1"/>
    <col min="7" max="7" width="13" style="53" customWidth="1"/>
    <col min="8" max="8" width="11.83203125" style="53" customWidth="1"/>
    <col min="9" max="9" width="13.71875" style="53" customWidth="1"/>
    <col min="10" max="11" width="15.27734375" style="53" customWidth="1"/>
    <col min="12" max="12" width="15.5546875" style="53" customWidth="1"/>
    <col min="13" max="13" width="13.83203125" style="53" customWidth="1"/>
    <col min="14" max="16384" width="9.1640625" style="53"/>
  </cols>
  <sheetData>
    <row r="1" spans="2:13" ht="46.5" customHeight="1" thickBot="1" x14ac:dyDescent="0.45"/>
    <row r="2" spans="2:13" ht="17.25" customHeight="1" thickBot="1" x14ac:dyDescent="0.45">
      <c r="B2" s="157" t="s">
        <v>2</v>
      </c>
      <c r="D2" s="54" t="s">
        <v>18</v>
      </c>
    </row>
    <row r="3" spans="2:13" ht="18" thickBot="1" x14ac:dyDescent="0.45">
      <c r="B3" s="55">
        <v>8</v>
      </c>
      <c r="D3" s="55">
        <v>260</v>
      </c>
    </row>
    <row r="4" spans="2:13" ht="19.5" customHeight="1" thickBot="1" x14ac:dyDescent="0.45">
      <c r="B4" s="56" t="s">
        <v>3</v>
      </c>
      <c r="D4" s="57" t="s">
        <v>26</v>
      </c>
    </row>
    <row r="5" spans="2:13" ht="18" thickBot="1" x14ac:dyDescent="0.45">
      <c r="B5" s="58">
        <v>0.57699999999999996</v>
      </c>
      <c r="D5" s="59">
        <v>0.3</v>
      </c>
    </row>
    <row r="6" spans="2:13" ht="9" customHeight="1" thickBot="1" x14ac:dyDescent="0.45"/>
    <row r="7" spans="2:13" ht="18" thickBot="1" x14ac:dyDescent="0.45">
      <c r="B7" s="259" t="s">
        <v>0</v>
      </c>
      <c r="C7" s="289"/>
      <c r="D7" s="158">
        <f>B3*$D$3</f>
        <v>2080</v>
      </c>
      <c r="E7" s="60"/>
      <c r="F7" s="61"/>
      <c r="G7" s="62"/>
      <c r="H7" s="62"/>
      <c r="I7" s="290" t="s">
        <v>57</v>
      </c>
      <c r="J7" s="291"/>
      <c r="K7" s="159" t="s">
        <v>56</v>
      </c>
      <c r="L7" s="160" t="s">
        <v>54</v>
      </c>
      <c r="M7" s="161" t="s">
        <v>55</v>
      </c>
    </row>
    <row r="8" spans="2:13" ht="15" x14ac:dyDescent="0.4">
      <c r="B8" s="292" t="s">
        <v>19</v>
      </c>
      <c r="C8" s="293"/>
      <c r="D8" s="162">
        <f>E8*$B$3</f>
        <v>256</v>
      </c>
      <c r="E8" s="163">
        <v>32</v>
      </c>
      <c r="F8" s="294" t="s">
        <v>1</v>
      </c>
      <c r="G8" s="295"/>
      <c r="I8" s="300" t="s">
        <v>58</v>
      </c>
      <c r="J8" s="301"/>
      <c r="K8" s="164">
        <v>120</v>
      </c>
      <c r="L8" s="165">
        <v>125</v>
      </c>
      <c r="M8" s="166">
        <v>0.15</v>
      </c>
    </row>
    <row r="9" spans="2:13" ht="15" x14ac:dyDescent="0.4">
      <c r="B9" s="302" t="s">
        <v>34</v>
      </c>
      <c r="C9" s="303"/>
      <c r="D9" s="167">
        <f>E9*$B$3</f>
        <v>0</v>
      </c>
      <c r="E9" s="168">
        <v>0</v>
      </c>
      <c r="F9" s="296"/>
      <c r="G9" s="297"/>
      <c r="I9" s="304" t="s">
        <v>59</v>
      </c>
      <c r="J9" s="305"/>
      <c r="K9" s="169">
        <v>60</v>
      </c>
      <c r="L9" s="170">
        <v>150</v>
      </c>
      <c r="M9" s="171">
        <v>0.15</v>
      </c>
    </row>
    <row r="10" spans="2:13" ht="15" x14ac:dyDescent="0.4">
      <c r="B10" s="306" t="s">
        <v>8</v>
      </c>
      <c r="C10" s="307"/>
      <c r="D10" s="167">
        <f>E10*$B$3</f>
        <v>248</v>
      </c>
      <c r="E10" s="168">
        <v>31</v>
      </c>
      <c r="F10" s="296"/>
      <c r="G10" s="297"/>
      <c r="I10" s="304" t="s">
        <v>60</v>
      </c>
      <c r="J10" s="305"/>
      <c r="K10" s="169">
        <v>30</v>
      </c>
      <c r="L10" s="170">
        <v>87</v>
      </c>
      <c r="M10" s="171">
        <v>0.7</v>
      </c>
    </row>
    <row r="11" spans="2:13" ht="15" x14ac:dyDescent="0.4">
      <c r="B11" s="306" t="s">
        <v>9</v>
      </c>
      <c r="C11" s="307"/>
      <c r="D11" s="167">
        <f>E11*$B$3</f>
        <v>120</v>
      </c>
      <c r="E11" s="168">
        <v>15</v>
      </c>
      <c r="F11" s="296"/>
      <c r="G11" s="297"/>
      <c r="I11" s="304"/>
      <c r="J11" s="305"/>
      <c r="K11" s="169">
        <v>0</v>
      </c>
      <c r="L11" s="170">
        <v>0</v>
      </c>
      <c r="M11" s="171">
        <v>0</v>
      </c>
    </row>
    <row r="12" spans="2:13" ht="15.3" thickBot="1" x14ac:dyDescent="0.45">
      <c r="B12" s="306" t="s">
        <v>48</v>
      </c>
      <c r="C12" s="307"/>
      <c r="D12" s="167">
        <f>E12*$B$3</f>
        <v>40</v>
      </c>
      <c r="E12" s="168">
        <v>5</v>
      </c>
      <c r="F12" s="296"/>
      <c r="G12" s="297"/>
      <c r="I12" s="308"/>
      <c r="J12" s="309"/>
      <c r="K12" s="172">
        <v>0</v>
      </c>
      <c r="L12" s="173">
        <v>0</v>
      </c>
      <c r="M12" s="174">
        <v>0</v>
      </c>
    </row>
    <row r="13" spans="2:13" ht="15.75" customHeight="1" thickBot="1" x14ac:dyDescent="0.45">
      <c r="B13" s="310" t="s">
        <v>35</v>
      </c>
      <c r="C13" s="311"/>
      <c r="D13" s="175">
        <f>-SUM(D8:D12)+(D7*(1-B5))</f>
        <v>215.84000000000015</v>
      </c>
      <c r="E13" s="176">
        <f>D13/$B$3</f>
        <v>26.980000000000018</v>
      </c>
      <c r="F13" s="298"/>
      <c r="G13" s="299"/>
      <c r="I13" s="312" t="s">
        <v>61</v>
      </c>
      <c r="J13" s="313"/>
      <c r="K13" s="177">
        <f>SUMPRODUCT(K8:K12,M8:M12)</f>
        <v>48</v>
      </c>
      <c r="L13" s="178"/>
      <c r="M13" s="179"/>
    </row>
    <row r="14" spans="2:13" ht="9" customHeight="1" thickBot="1" x14ac:dyDescent="0.45">
      <c r="B14" s="288"/>
      <c r="C14" s="288"/>
      <c r="D14" s="288"/>
      <c r="E14" s="288"/>
      <c r="F14" s="61"/>
      <c r="G14" s="62"/>
      <c r="H14" s="62"/>
    </row>
    <row r="15" spans="2:13" ht="18" thickBot="1" x14ac:dyDescent="0.45">
      <c r="B15" s="274" t="s">
        <v>4</v>
      </c>
      <c r="C15" s="275"/>
      <c r="D15" s="180">
        <f>SUM(D8:D13)</f>
        <v>879.84000000000015</v>
      </c>
      <c r="E15" s="63">
        <f>D15/B3</f>
        <v>109.98000000000002</v>
      </c>
      <c r="F15" s="276" t="s">
        <v>5</v>
      </c>
      <c r="G15" s="277"/>
      <c r="H15" s="64">
        <f>E15/21.667</f>
        <v>5.0759219088937098</v>
      </c>
      <c r="I15" s="278" t="s">
        <v>16</v>
      </c>
      <c r="J15" s="279"/>
      <c r="K15" s="181"/>
    </row>
    <row r="16" spans="2:13" ht="18" thickBot="1" x14ac:dyDescent="0.45">
      <c r="B16" s="280" t="s">
        <v>6</v>
      </c>
      <c r="C16" s="281"/>
      <c r="D16" s="65">
        <f>-SUM(D8:D13)+D7</f>
        <v>1200.1599999999999</v>
      </c>
      <c r="E16" s="66">
        <f>D16/$B$3</f>
        <v>150.01999999999998</v>
      </c>
      <c r="F16" s="282" t="s">
        <v>7</v>
      </c>
      <c r="G16" s="283"/>
      <c r="H16" s="67">
        <f>E16/21.667</f>
        <v>6.9238934785618671</v>
      </c>
      <c r="I16" s="284" t="s">
        <v>17</v>
      </c>
      <c r="J16" s="285"/>
    </row>
    <row r="17" spans="2:11" ht="12.6" thickBot="1" x14ac:dyDescent="0.45"/>
    <row r="18" spans="2:11" s="70" customFormat="1" ht="16.5" customHeight="1" thickBot="1" x14ac:dyDescent="0.45">
      <c r="B18" s="182" t="s">
        <v>15</v>
      </c>
      <c r="C18" s="68" t="s">
        <v>10</v>
      </c>
      <c r="D18" s="69" t="s">
        <v>11</v>
      </c>
      <c r="E18" s="69" t="s">
        <v>12</v>
      </c>
      <c r="F18" s="257" t="s">
        <v>13</v>
      </c>
      <c r="G18" s="258"/>
      <c r="H18" s="259" t="s">
        <v>49</v>
      </c>
      <c r="I18" s="260"/>
      <c r="J18" s="183" t="s">
        <v>36</v>
      </c>
      <c r="K18" s="184" t="s">
        <v>37</v>
      </c>
    </row>
    <row r="19" spans="2:11" s="70" customFormat="1" ht="19.5" customHeight="1" thickBot="1" x14ac:dyDescent="0.45">
      <c r="B19" s="71">
        <v>32000</v>
      </c>
      <c r="C19" s="72">
        <v>0.32</v>
      </c>
      <c r="D19" s="73">
        <f>B19+(B19*C19)</f>
        <v>42240</v>
      </c>
      <c r="E19" s="74">
        <f>D19/$D$16</f>
        <v>35.195307292361022</v>
      </c>
      <c r="F19" s="261">
        <v>0.44</v>
      </c>
      <c r="G19" s="262"/>
      <c r="H19" s="263">
        <f>((E19+(E19*F19))/60)*K13</f>
        <v>40.544994000799903</v>
      </c>
      <c r="I19" s="264"/>
      <c r="J19" s="185">
        <f>SUMPRODUCT(L8:L12,M8:M12)</f>
        <v>102.15</v>
      </c>
      <c r="K19" s="186">
        <f>IF(J19&gt;0,J19-H19,"")</f>
        <v>61.605005999200102</v>
      </c>
    </row>
    <row r="20" spans="2:11" ht="9" customHeight="1" thickBot="1" x14ac:dyDescent="0.45">
      <c r="I20" s="187"/>
    </row>
    <row r="21" spans="2:11" ht="33.75" customHeight="1" thickBot="1" x14ac:dyDescent="0.45">
      <c r="D21" s="265" t="s">
        <v>20</v>
      </c>
      <c r="E21" s="267" t="s">
        <v>21</v>
      </c>
      <c r="F21" s="267" t="s">
        <v>22</v>
      </c>
      <c r="G21" s="269"/>
      <c r="H21" s="272" t="s">
        <v>50</v>
      </c>
      <c r="I21" s="273"/>
      <c r="J21" s="286" t="s">
        <v>28</v>
      </c>
      <c r="K21" s="287"/>
    </row>
    <row r="22" spans="2:11" ht="17.25" customHeight="1" thickBot="1" x14ac:dyDescent="0.45">
      <c r="B22" s="75" t="s">
        <v>27</v>
      </c>
      <c r="D22" s="266"/>
      <c r="E22" s="268"/>
      <c r="F22" s="270"/>
      <c r="G22" s="271"/>
      <c r="H22" s="142" t="s">
        <v>24</v>
      </c>
      <c r="I22" s="76" t="s">
        <v>25</v>
      </c>
      <c r="J22" s="142" t="s">
        <v>24</v>
      </c>
      <c r="K22" s="76" t="s">
        <v>25</v>
      </c>
    </row>
    <row r="23" spans="2:11" ht="20.25" customHeight="1" thickBot="1" x14ac:dyDescent="0.45">
      <c r="B23" s="58">
        <v>1</v>
      </c>
      <c r="D23" s="77">
        <f>D16*B23</f>
        <v>1200.1599999999999</v>
      </c>
      <c r="E23" s="78">
        <f>D23/4</f>
        <v>300.03999999999996</v>
      </c>
      <c r="F23" s="251">
        <f>D23/12</f>
        <v>100.01333333333332</v>
      </c>
      <c r="G23" s="252"/>
      <c r="H23" s="79">
        <f>((D16/D3)*B23)*(60/K13)</f>
        <v>5.77</v>
      </c>
      <c r="I23" s="80">
        <f>((D16/($D$3-$E$8-$E$9))*B23)*(60/K13)</f>
        <v>6.579824561403508</v>
      </c>
      <c r="J23" s="79">
        <f>(H23/(1-$D$5))</f>
        <v>8.242857142857142</v>
      </c>
      <c r="K23" s="80">
        <f>(I23/(1-$D$5))</f>
        <v>9.3997493734335826</v>
      </c>
    </row>
    <row r="24" spans="2:11" ht="20.25" customHeight="1" thickBot="1" x14ac:dyDescent="0.45">
      <c r="F24" s="253" t="s">
        <v>51</v>
      </c>
      <c r="G24" s="254"/>
      <c r="H24" s="188">
        <f>H23*5</f>
        <v>28.849999999999998</v>
      </c>
      <c r="I24" s="189">
        <f>I23*5</f>
        <v>32.899122807017541</v>
      </c>
      <c r="J24" s="190">
        <f>J23*5</f>
        <v>41.214285714285708</v>
      </c>
      <c r="K24" s="189">
        <f>K23*5</f>
        <v>46.99874686716791</v>
      </c>
    </row>
    <row r="25" spans="2:11" ht="20.25" customHeight="1" thickBot="1" x14ac:dyDescent="0.45">
      <c r="F25" s="255" t="s">
        <v>53</v>
      </c>
      <c r="G25" s="256"/>
      <c r="H25" s="79">
        <f>H24*4.3</f>
        <v>124.05499999999999</v>
      </c>
      <c r="I25" s="80">
        <f>I24*4.3</f>
        <v>141.46622807017542</v>
      </c>
      <c r="J25" s="81">
        <f>J24*4.3</f>
        <v>177.22142857142853</v>
      </c>
      <c r="K25" s="80">
        <f>K24*4.3</f>
        <v>202.09461152882201</v>
      </c>
    </row>
    <row r="28" spans="2:11" x14ac:dyDescent="0.4">
      <c r="J28" s="191"/>
    </row>
  </sheetData>
  <sheetProtection password="CC82" sheet="1" objects="1" scenarios="1" formatCells="0" formatColumns="0" formatRows="0" selectLockedCells="1"/>
  <mergeCells count="34">
    <mergeCell ref="B14:E14"/>
    <mergeCell ref="B7:C7"/>
    <mergeCell ref="I7:J7"/>
    <mergeCell ref="B8:C8"/>
    <mergeCell ref="F8:G13"/>
    <mergeCell ref="I8:J8"/>
    <mergeCell ref="B9:C9"/>
    <mergeCell ref="I9:J9"/>
    <mergeCell ref="B10:C10"/>
    <mergeCell ref="I10:J10"/>
    <mergeCell ref="B11:C11"/>
    <mergeCell ref="I11:J11"/>
    <mergeCell ref="B12:C12"/>
    <mergeCell ref="I12:J12"/>
    <mergeCell ref="B13:C13"/>
    <mergeCell ref="I13:J13"/>
    <mergeCell ref="D21:D22"/>
    <mergeCell ref="E21:E22"/>
    <mergeCell ref="F21:G22"/>
    <mergeCell ref="H21:I21"/>
    <mergeCell ref="B15:C15"/>
    <mergeCell ref="F15:G15"/>
    <mergeCell ref="I15:J15"/>
    <mergeCell ref="B16:C16"/>
    <mergeCell ref="F16:G16"/>
    <mergeCell ref="I16:J16"/>
    <mergeCell ref="J21:K21"/>
    <mergeCell ref="F23:G23"/>
    <mergeCell ref="F24:G24"/>
    <mergeCell ref="F25:G25"/>
    <mergeCell ref="F18:G18"/>
    <mergeCell ref="H18:I18"/>
    <mergeCell ref="F19:G19"/>
    <mergeCell ref="H19:I19"/>
  </mergeCells>
  <pageMargins left="0.75" right="0.75" top="1" bottom="1" header="0.5" footer="0.5"/>
  <pageSetup orientation="portrait" horizontalDpi="200" verticalDpi="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3" tint="-0.499984740745262"/>
  </sheetPr>
  <dimension ref="B1:P35"/>
  <sheetViews>
    <sheetView topLeftCell="A10" zoomScale="130" zoomScaleNormal="130" workbookViewId="0">
      <selection activeCell="D34" sqref="D34"/>
    </sheetView>
  </sheetViews>
  <sheetFormatPr defaultColWidth="9.1640625" defaultRowHeight="12.3" x14ac:dyDescent="0.4"/>
  <cols>
    <col min="1" max="1" width="2.5546875" style="9" customWidth="1"/>
    <col min="2" max="2" width="18.83203125" style="9" customWidth="1"/>
    <col min="3" max="3" width="7.1640625" style="9" customWidth="1"/>
    <col min="4" max="4" width="16" style="9" customWidth="1"/>
    <col min="5" max="5" width="16.44140625" style="9" customWidth="1"/>
    <col min="6" max="6" width="12.5546875" style="9" customWidth="1"/>
    <col min="7" max="7" width="13" style="9" customWidth="1"/>
    <col min="8" max="8" width="11.83203125" style="9" customWidth="1"/>
    <col min="9" max="9" width="13.71875" style="9" customWidth="1"/>
    <col min="10" max="11" width="15.27734375" style="9" customWidth="1"/>
    <col min="12" max="12" width="15.5546875" style="9" customWidth="1"/>
    <col min="13" max="13" width="13.83203125" style="9" customWidth="1"/>
    <col min="14" max="14" width="12.71875" style="144" customWidth="1"/>
    <col min="15" max="15" width="11.27734375" style="9" customWidth="1"/>
    <col min="16" max="16" width="12.71875" style="144" customWidth="1"/>
    <col min="17" max="17" width="11.83203125" style="9" customWidth="1"/>
    <col min="18" max="18" width="14.1640625" style="9" customWidth="1"/>
    <col min="19" max="16384" width="9.1640625" style="9"/>
  </cols>
  <sheetData>
    <row r="1" spans="2:11" ht="46.5" customHeight="1" thickBot="1" x14ac:dyDescent="0.45"/>
    <row r="2" spans="2:11" ht="17.25" customHeight="1" thickBot="1" x14ac:dyDescent="0.45">
      <c r="B2" s="39" t="s">
        <v>2</v>
      </c>
      <c r="D2" s="38" t="s">
        <v>18</v>
      </c>
    </row>
    <row r="3" spans="2:11" ht="18" thickBot="1" x14ac:dyDescent="0.45">
      <c r="B3" s="13">
        <v>8</v>
      </c>
      <c r="D3" s="13">
        <v>260</v>
      </c>
    </row>
    <row r="4" spans="2:11" ht="19.5" customHeight="1" thickBot="1" x14ac:dyDescent="0.45">
      <c r="B4" s="5" t="s">
        <v>3</v>
      </c>
      <c r="D4" s="37" t="s">
        <v>26</v>
      </c>
    </row>
    <row r="5" spans="2:11" ht="18" thickBot="1" x14ac:dyDescent="0.45">
      <c r="B5" s="14">
        <v>0.65</v>
      </c>
      <c r="D5" s="31">
        <v>0.3</v>
      </c>
    </row>
    <row r="6" spans="2:11" ht="9" customHeight="1" thickBot="1" x14ac:dyDescent="0.45"/>
    <row r="7" spans="2:11" ht="18" thickBot="1" x14ac:dyDescent="0.45">
      <c r="B7" s="206" t="s">
        <v>0</v>
      </c>
      <c r="C7" s="207"/>
      <c r="D7" s="2">
        <f>B3*$D$3</f>
        <v>2080</v>
      </c>
      <c r="E7" s="10"/>
      <c r="F7" s="11"/>
      <c r="G7" s="12"/>
      <c r="H7" s="12"/>
    </row>
    <row r="8" spans="2:11" ht="15" x14ac:dyDescent="0.4">
      <c r="B8" s="208" t="s">
        <v>19</v>
      </c>
      <c r="C8" s="209"/>
      <c r="D8" s="3">
        <f>E8*$B$3</f>
        <v>256</v>
      </c>
      <c r="E8" s="15">
        <v>32</v>
      </c>
      <c r="F8" s="218" t="s">
        <v>1</v>
      </c>
      <c r="G8" s="219"/>
    </row>
    <row r="9" spans="2:11" ht="15" x14ac:dyDescent="0.4">
      <c r="B9" s="212" t="s">
        <v>34</v>
      </c>
      <c r="C9" s="213"/>
      <c r="D9" s="4">
        <f>E9*$B$3</f>
        <v>0</v>
      </c>
      <c r="E9" s="16">
        <v>0</v>
      </c>
      <c r="F9" s="220"/>
      <c r="G9" s="221"/>
    </row>
    <row r="10" spans="2:11" ht="15" x14ac:dyDescent="0.4">
      <c r="B10" s="210" t="s">
        <v>8</v>
      </c>
      <c r="C10" s="211"/>
      <c r="D10" s="4">
        <f>E10*$B$3</f>
        <v>248</v>
      </c>
      <c r="E10" s="16">
        <v>31</v>
      </c>
      <c r="F10" s="220"/>
      <c r="G10" s="221"/>
    </row>
    <row r="11" spans="2:11" ht="15" x14ac:dyDescent="0.4">
      <c r="B11" s="210" t="s">
        <v>9</v>
      </c>
      <c r="C11" s="211"/>
      <c r="D11" s="4">
        <f>E11*$B$3</f>
        <v>120</v>
      </c>
      <c r="E11" s="16">
        <v>15</v>
      </c>
      <c r="F11" s="220"/>
      <c r="G11" s="221"/>
    </row>
    <row r="12" spans="2:11" ht="15" x14ac:dyDescent="0.4">
      <c r="B12" s="210" t="s">
        <v>48</v>
      </c>
      <c r="C12" s="211"/>
      <c r="D12" s="4">
        <f>E12*$B$3</f>
        <v>40</v>
      </c>
      <c r="E12" s="16">
        <v>5</v>
      </c>
      <c r="F12" s="220"/>
      <c r="G12" s="221"/>
    </row>
    <row r="13" spans="2:11" ht="15.75" customHeight="1" thickBot="1" x14ac:dyDescent="0.45">
      <c r="B13" s="228" t="s">
        <v>35</v>
      </c>
      <c r="C13" s="229"/>
      <c r="D13" s="6">
        <f>-SUM(D8:D12)+(D7*(1-B5))</f>
        <v>64</v>
      </c>
      <c r="E13" s="7">
        <f>D13/$B$3</f>
        <v>8</v>
      </c>
      <c r="F13" s="222"/>
      <c r="G13" s="223"/>
    </row>
    <row r="14" spans="2:11" ht="9" customHeight="1" thickBot="1" x14ac:dyDescent="0.45">
      <c r="B14" s="246"/>
      <c r="C14" s="246"/>
      <c r="D14" s="246"/>
      <c r="E14" s="246"/>
      <c r="F14" s="11"/>
      <c r="G14" s="12"/>
      <c r="H14" s="12"/>
    </row>
    <row r="15" spans="2:11" ht="18" thickBot="1" x14ac:dyDescent="0.45">
      <c r="B15" s="231" t="s">
        <v>4</v>
      </c>
      <c r="C15" s="232"/>
      <c r="D15" s="40">
        <f>SUM(D8:D13)</f>
        <v>728</v>
      </c>
      <c r="E15" s="17">
        <f>D15/B3</f>
        <v>91</v>
      </c>
      <c r="F15" s="249" t="s">
        <v>5</v>
      </c>
      <c r="G15" s="250"/>
      <c r="H15" s="26">
        <f>E15/21.667</f>
        <v>4.1999353856094519</v>
      </c>
      <c r="I15" s="202" t="s">
        <v>16</v>
      </c>
      <c r="J15" s="203"/>
      <c r="K15" s="32"/>
    </row>
    <row r="16" spans="2:11" ht="18" thickBot="1" x14ac:dyDescent="0.45">
      <c r="B16" s="224" t="s">
        <v>6</v>
      </c>
      <c r="C16" s="225"/>
      <c r="D16" s="8">
        <f>-SUM(D8:D13)+D7</f>
        <v>1352</v>
      </c>
      <c r="E16" s="20">
        <f>D16/$B$3</f>
        <v>169</v>
      </c>
      <c r="F16" s="214" t="s">
        <v>7</v>
      </c>
      <c r="G16" s="215"/>
      <c r="H16" s="27">
        <f>E16/21.667</f>
        <v>7.799880001846125</v>
      </c>
      <c r="I16" s="204" t="s">
        <v>17</v>
      </c>
      <c r="J16" s="205"/>
    </row>
    <row r="17" spans="2:16" ht="12.6" thickBot="1" x14ac:dyDescent="0.45"/>
    <row r="18" spans="2:16" s="1" customFormat="1" ht="16.5" customHeight="1" thickBot="1" x14ac:dyDescent="0.45">
      <c r="B18" s="18" t="s">
        <v>15</v>
      </c>
      <c r="C18" s="22" t="s">
        <v>10</v>
      </c>
      <c r="D18" s="19" t="s">
        <v>11</v>
      </c>
      <c r="E18" s="19" t="s">
        <v>12</v>
      </c>
      <c r="F18" s="235" t="s">
        <v>13</v>
      </c>
      <c r="G18" s="236"/>
      <c r="H18" s="206" t="s">
        <v>49</v>
      </c>
      <c r="I18" s="230"/>
      <c r="J18" s="82" t="s">
        <v>36</v>
      </c>
      <c r="K18" s="83" t="s">
        <v>37</v>
      </c>
      <c r="N18" s="12"/>
      <c r="P18" s="12"/>
    </row>
    <row r="19" spans="2:16" s="1" customFormat="1" ht="19.5" customHeight="1" thickBot="1" x14ac:dyDescent="0.45">
      <c r="B19" s="24">
        <v>160000</v>
      </c>
      <c r="C19" s="23">
        <v>0.39</v>
      </c>
      <c r="D19" s="25">
        <f>B19+(B19*C19)</f>
        <v>222400</v>
      </c>
      <c r="E19" s="21">
        <f>D19/$D$16</f>
        <v>164.49704142011834</v>
      </c>
      <c r="F19" s="226">
        <v>0.27</v>
      </c>
      <c r="G19" s="227"/>
      <c r="H19" s="233">
        <f>((E19+(E19*F19))/60)*D35</f>
        <v>148.93630670611438</v>
      </c>
      <c r="I19" s="234"/>
      <c r="J19" s="125">
        <f>SUMPRODUCT(E28:E34,F28:F34)</f>
        <v>140.13345000000001</v>
      </c>
      <c r="K19" s="85">
        <f>IF(J19&gt;0,J19-H19,"")</f>
        <v>-8.802856706114369</v>
      </c>
      <c r="N19" s="12"/>
      <c r="P19" s="12"/>
    </row>
    <row r="20" spans="2:16" ht="9" customHeight="1" thickBot="1" x14ac:dyDescent="0.45">
      <c r="I20" s="84"/>
    </row>
    <row r="21" spans="2:16" ht="33.75" customHeight="1" thickBot="1" x14ac:dyDescent="0.45">
      <c r="D21" s="244" t="s">
        <v>20</v>
      </c>
      <c r="E21" s="239" t="s">
        <v>21</v>
      </c>
      <c r="F21" s="239" t="s">
        <v>22</v>
      </c>
      <c r="G21" s="240"/>
      <c r="H21" s="216" t="s">
        <v>50</v>
      </c>
      <c r="I21" s="217"/>
      <c r="J21" s="200" t="s">
        <v>28</v>
      </c>
      <c r="K21" s="201"/>
    </row>
    <row r="22" spans="2:16" ht="17.25" customHeight="1" thickBot="1" x14ac:dyDescent="0.45">
      <c r="B22" s="41" t="s">
        <v>27</v>
      </c>
      <c r="D22" s="245"/>
      <c r="E22" s="243"/>
      <c r="F22" s="241"/>
      <c r="G22" s="242"/>
      <c r="H22" s="123" t="s">
        <v>24</v>
      </c>
      <c r="I22" s="29" t="s">
        <v>25</v>
      </c>
      <c r="J22" s="123" t="s">
        <v>24</v>
      </c>
      <c r="K22" s="29" t="s">
        <v>25</v>
      </c>
    </row>
    <row r="23" spans="2:16" ht="20.25" customHeight="1" thickBot="1" x14ac:dyDescent="0.45">
      <c r="B23" s="14">
        <v>1</v>
      </c>
      <c r="D23" s="33">
        <f>D16*B23</f>
        <v>1352</v>
      </c>
      <c r="E23" s="34">
        <f>D23/4</f>
        <v>338</v>
      </c>
      <c r="F23" s="247">
        <f>D23/12</f>
        <v>112.66666666666667</v>
      </c>
      <c r="G23" s="248"/>
      <c r="H23" s="35">
        <f>((D16/D3)*B23)*(60/D35)</f>
        <v>7.2939801285797783</v>
      </c>
      <c r="I23" s="36">
        <f>((D16/($D$3-$E$8-$E$9))*B23)*(60/D35)</f>
        <v>8.3176966378541319</v>
      </c>
      <c r="J23" s="35">
        <f>(H23/(1-$D$5))</f>
        <v>10.419971612256827</v>
      </c>
      <c r="K23" s="36">
        <f>(I23/(1-$D$5))</f>
        <v>11.882423768363047</v>
      </c>
    </row>
    <row r="24" spans="2:16" ht="20.25" customHeight="1" thickBot="1" x14ac:dyDescent="0.45">
      <c r="F24" s="325" t="s">
        <v>51</v>
      </c>
      <c r="G24" s="326"/>
      <c r="H24" s="134">
        <f>H23*5</f>
        <v>36.469900642898892</v>
      </c>
      <c r="I24" s="135">
        <f>I23*5</f>
        <v>41.588483189270661</v>
      </c>
      <c r="J24" s="136">
        <f>J23*5</f>
        <v>52.099858061284138</v>
      </c>
      <c r="K24" s="135">
        <f>K23*5</f>
        <v>59.412118841815236</v>
      </c>
    </row>
    <row r="25" spans="2:16" ht="20.25" customHeight="1" thickBot="1" x14ac:dyDescent="0.45">
      <c r="F25" s="329" t="s">
        <v>53</v>
      </c>
      <c r="G25" s="330"/>
      <c r="H25" s="35">
        <f>H24*4.3</f>
        <v>156.82057276446523</v>
      </c>
      <c r="I25" s="36">
        <f>I24*4.3</f>
        <v>178.83047771386384</v>
      </c>
      <c r="J25" s="42">
        <f>J24*4.3</f>
        <v>224.02938966352178</v>
      </c>
      <c r="K25" s="36">
        <f>K24*4.3</f>
        <v>255.47211101980551</v>
      </c>
    </row>
    <row r="26" spans="2:16" ht="12.6" thickBot="1" x14ac:dyDescent="0.45"/>
    <row r="27" spans="2:16" ht="14.7" thickBot="1" x14ac:dyDescent="0.45">
      <c r="B27" s="327" t="s">
        <v>57</v>
      </c>
      <c r="C27" s="328"/>
      <c r="D27" s="140" t="s">
        <v>56</v>
      </c>
      <c r="E27" s="132" t="s">
        <v>54</v>
      </c>
      <c r="F27" s="133" t="s">
        <v>55</v>
      </c>
      <c r="G27" s="133" t="s">
        <v>63</v>
      </c>
      <c r="H27" s="156" t="s">
        <v>64</v>
      </c>
      <c r="I27" s="133" t="s">
        <v>67</v>
      </c>
      <c r="J27" s="143" t="s">
        <v>65</v>
      </c>
      <c r="K27" s="133" t="s">
        <v>66</v>
      </c>
    </row>
    <row r="28" spans="2:16" ht="12.6" thickBot="1" x14ac:dyDescent="0.45">
      <c r="B28" s="321" t="s">
        <v>62</v>
      </c>
      <c r="C28" s="322"/>
      <c r="D28" s="148">
        <v>60</v>
      </c>
      <c r="E28" s="127">
        <v>228</v>
      </c>
      <c r="F28" s="128">
        <v>0.5</v>
      </c>
      <c r="G28" s="155">
        <f>($D$16/($D$35/60))*F28</f>
        <v>948.2174167153712</v>
      </c>
      <c r="H28" s="196">
        <v>4.5</v>
      </c>
      <c r="I28" s="193">
        <f>$H$28*G28</f>
        <v>4266.9783752191706</v>
      </c>
      <c r="J28" s="137">
        <v>3000</v>
      </c>
      <c r="K28" s="151">
        <f>I28-J28</f>
        <v>1266.9783752191706</v>
      </c>
    </row>
    <row r="29" spans="2:16" x14ac:dyDescent="0.4">
      <c r="B29" s="314" t="s">
        <v>74</v>
      </c>
      <c r="C29" s="315"/>
      <c r="D29" s="149">
        <v>15</v>
      </c>
      <c r="E29" s="126">
        <v>57</v>
      </c>
      <c r="F29" s="129">
        <v>0</v>
      </c>
      <c r="G29" s="197">
        <f>($D$16/($D$35/60))*F29</f>
        <v>0</v>
      </c>
      <c r="H29" s="316"/>
      <c r="I29" s="198">
        <f t="shared" ref="I29:I34" si="0">$H$28*G29</f>
        <v>0</v>
      </c>
      <c r="J29" s="138">
        <v>6500</v>
      </c>
      <c r="K29" s="152">
        <f t="shared" ref="K29:K34" si="1">I29-J29</f>
        <v>-6500</v>
      </c>
    </row>
    <row r="30" spans="2:16" x14ac:dyDescent="0.4">
      <c r="B30" s="314" t="s">
        <v>70</v>
      </c>
      <c r="C30" s="315"/>
      <c r="D30" s="149">
        <v>20</v>
      </c>
      <c r="E30" s="126">
        <v>35</v>
      </c>
      <c r="F30" s="129">
        <v>0.04</v>
      </c>
      <c r="G30" s="197">
        <f t="shared" ref="G30:G34" si="2">($D$16/($D$35/60))*F30</f>
        <v>75.857393337229695</v>
      </c>
      <c r="H30" s="317"/>
      <c r="I30" s="198">
        <f t="shared" si="0"/>
        <v>341.35827001753364</v>
      </c>
      <c r="J30" s="138">
        <v>0</v>
      </c>
      <c r="K30" s="152">
        <f t="shared" ref="K30:K31" si="3">I30-J30</f>
        <v>341.35827001753364</v>
      </c>
    </row>
    <row r="31" spans="2:16" x14ac:dyDescent="0.4">
      <c r="B31" s="314" t="s">
        <v>71</v>
      </c>
      <c r="C31" s="315"/>
      <c r="D31" s="149">
        <v>25</v>
      </c>
      <c r="E31" s="126">
        <v>50.09</v>
      </c>
      <c r="F31" s="129">
        <v>0.35</v>
      </c>
      <c r="G31" s="197">
        <f t="shared" si="2"/>
        <v>663.75219170075979</v>
      </c>
      <c r="H31" s="317"/>
      <c r="I31" s="198">
        <f t="shared" si="0"/>
        <v>2986.8848626534191</v>
      </c>
      <c r="J31" s="138">
        <v>0</v>
      </c>
      <c r="K31" s="152">
        <f t="shared" si="3"/>
        <v>2986.8848626534191</v>
      </c>
    </row>
    <row r="32" spans="2:16" x14ac:dyDescent="0.4">
      <c r="B32" s="314" t="s">
        <v>72</v>
      </c>
      <c r="C32" s="315"/>
      <c r="D32" s="149">
        <v>30</v>
      </c>
      <c r="E32" s="126">
        <v>67.099999999999994</v>
      </c>
      <c r="F32" s="129">
        <v>0.1</v>
      </c>
      <c r="G32" s="197">
        <f t="shared" si="2"/>
        <v>189.64348334307425</v>
      </c>
      <c r="H32" s="317"/>
      <c r="I32" s="198">
        <f t="shared" si="0"/>
        <v>853.3956750438341</v>
      </c>
      <c r="J32" s="138">
        <v>0</v>
      </c>
      <c r="K32" s="152">
        <f t="shared" si="1"/>
        <v>853.3956750438341</v>
      </c>
    </row>
    <row r="33" spans="2:11" x14ac:dyDescent="0.4">
      <c r="B33" s="314" t="s">
        <v>73</v>
      </c>
      <c r="C33" s="315"/>
      <c r="D33" s="149">
        <v>45</v>
      </c>
      <c r="E33" s="126">
        <v>98.39</v>
      </c>
      <c r="F33" s="129">
        <v>5.0000000000000001E-3</v>
      </c>
      <c r="G33" s="197">
        <f t="shared" si="2"/>
        <v>9.4821741671537119</v>
      </c>
      <c r="H33" s="317"/>
      <c r="I33" s="198">
        <f t="shared" si="0"/>
        <v>42.669783752191705</v>
      </c>
      <c r="J33" s="138">
        <v>0</v>
      </c>
      <c r="K33" s="152">
        <f t="shared" si="1"/>
        <v>42.669783752191705</v>
      </c>
    </row>
    <row r="34" spans="2:11" ht="12.6" thickBot="1" x14ac:dyDescent="0.45">
      <c r="B34" s="323"/>
      <c r="C34" s="324"/>
      <c r="D34" s="150">
        <v>0</v>
      </c>
      <c r="E34" s="130">
        <v>0</v>
      </c>
      <c r="F34" s="131">
        <v>0</v>
      </c>
      <c r="G34" s="197">
        <f t="shared" si="2"/>
        <v>0</v>
      </c>
      <c r="H34" s="317"/>
      <c r="I34" s="199">
        <f t="shared" si="0"/>
        <v>0</v>
      </c>
      <c r="J34" s="139">
        <v>0</v>
      </c>
      <c r="K34" s="153">
        <f t="shared" si="1"/>
        <v>0</v>
      </c>
    </row>
    <row r="35" spans="2:11" ht="12.6" thickBot="1" x14ac:dyDescent="0.45">
      <c r="B35" s="319" t="s">
        <v>61</v>
      </c>
      <c r="C35" s="320"/>
      <c r="D35" s="141">
        <f>SUMPRODUCT(D28:D34,F28:F34)</f>
        <v>42.774999999999999</v>
      </c>
      <c r="E35" s="146"/>
      <c r="F35" s="147"/>
      <c r="G35" s="145">
        <f>SUM(G28:G34)</f>
        <v>1886.9526592635887</v>
      </c>
      <c r="H35" s="318"/>
      <c r="I35" s="145">
        <f>SUM(I28:I34)</f>
        <v>8491.2869666861498</v>
      </c>
      <c r="J35" s="145">
        <f t="shared" ref="J35:K35" si="4">SUM(J28:J34)</f>
        <v>9500</v>
      </c>
      <c r="K35" s="154">
        <f t="shared" si="4"/>
        <v>-1008.7130333138505</v>
      </c>
    </row>
  </sheetData>
  <sheetProtection password="CC82" sheet="1" objects="1" scenarios="1" formatCells="0" formatColumns="0" formatRows="0"/>
  <mergeCells count="37">
    <mergeCell ref="F24:G24"/>
    <mergeCell ref="B27:C27"/>
    <mergeCell ref="F25:G25"/>
    <mergeCell ref="H19:I19"/>
    <mergeCell ref="B7:C7"/>
    <mergeCell ref="B8:C8"/>
    <mergeCell ref="F8:G13"/>
    <mergeCell ref="B9:C9"/>
    <mergeCell ref="B10:C10"/>
    <mergeCell ref="B11:C11"/>
    <mergeCell ref="B12:C12"/>
    <mergeCell ref="B13:C13"/>
    <mergeCell ref="I16:J16"/>
    <mergeCell ref="I15:J15"/>
    <mergeCell ref="B16:C16"/>
    <mergeCell ref="H18:I18"/>
    <mergeCell ref="B33:C33"/>
    <mergeCell ref="B31:C31"/>
    <mergeCell ref="B32:C32"/>
    <mergeCell ref="B34:C34"/>
    <mergeCell ref="B30:C30"/>
    <mergeCell ref="J21:K21"/>
    <mergeCell ref="B29:C29"/>
    <mergeCell ref="H21:I21"/>
    <mergeCell ref="B14:E14"/>
    <mergeCell ref="B15:C15"/>
    <mergeCell ref="F15:G15"/>
    <mergeCell ref="F19:G19"/>
    <mergeCell ref="D21:D22"/>
    <mergeCell ref="E21:E22"/>
    <mergeCell ref="F21:G22"/>
    <mergeCell ref="F16:G16"/>
    <mergeCell ref="F18:G18"/>
    <mergeCell ref="H29:H35"/>
    <mergeCell ref="B35:C35"/>
    <mergeCell ref="B28:C28"/>
    <mergeCell ref="F23:G23"/>
  </mergeCells>
  <pageMargins left="0.75" right="0.75" top="1" bottom="1" header="0.5" footer="0.5"/>
  <pageSetup orientation="portrait" horizontalDpi="200" verticalDpi="2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25"/>
  <sheetViews>
    <sheetView zoomScale="190" zoomScaleNormal="190" workbookViewId="0">
      <selection activeCell="C3" sqref="C3:C4"/>
    </sheetView>
  </sheetViews>
  <sheetFormatPr defaultRowHeight="12.3" x14ac:dyDescent="0.4"/>
  <cols>
    <col min="1" max="1" width="1.83203125" customWidth="1"/>
    <col min="2" max="2" width="38" customWidth="1"/>
    <col min="3" max="3" width="16.71875" customWidth="1"/>
    <col min="4" max="4" width="9.1640625" style="43"/>
  </cols>
  <sheetData>
    <row r="1" spans="1:8" x14ac:dyDescent="0.4">
      <c r="A1" s="44"/>
      <c r="B1" s="44"/>
      <c r="C1" s="44"/>
      <c r="D1" s="45"/>
      <c r="E1" s="44"/>
      <c r="F1" s="44"/>
      <c r="G1" s="44"/>
      <c r="H1" s="44"/>
    </row>
    <row r="2" spans="1:8" x14ac:dyDescent="0.4">
      <c r="A2" s="44"/>
      <c r="B2" s="49" t="s">
        <v>31</v>
      </c>
      <c r="C2" s="50">
        <v>450000</v>
      </c>
      <c r="D2" s="45"/>
      <c r="E2" s="44"/>
      <c r="F2" s="44"/>
      <c r="G2" s="44"/>
      <c r="H2" s="44"/>
    </row>
    <row r="3" spans="1:8" x14ac:dyDescent="0.4">
      <c r="A3" s="44"/>
      <c r="B3" s="49" t="s">
        <v>32</v>
      </c>
      <c r="C3" s="50">
        <v>200000</v>
      </c>
      <c r="D3" s="45"/>
      <c r="E3" s="44"/>
      <c r="F3" s="44"/>
      <c r="G3" s="44"/>
      <c r="H3" s="44"/>
    </row>
    <row r="4" spans="1:8" x14ac:dyDescent="0.4">
      <c r="A4" s="44"/>
      <c r="B4" s="49" t="s">
        <v>33</v>
      </c>
      <c r="C4" s="50">
        <v>50000</v>
      </c>
      <c r="D4" s="45"/>
      <c r="E4" s="44"/>
      <c r="F4" s="44"/>
      <c r="G4" s="44"/>
      <c r="H4" s="44"/>
    </row>
    <row r="5" spans="1:8" x14ac:dyDescent="0.4">
      <c r="A5" s="44"/>
      <c r="B5" s="46"/>
      <c r="C5" s="47"/>
      <c r="D5" s="45"/>
      <c r="E5" s="44"/>
      <c r="F5" s="44"/>
      <c r="G5" s="44"/>
      <c r="H5" s="44"/>
    </row>
    <row r="6" spans="1:8" x14ac:dyDescent="0.4">
      <c r="A6" s="44"/>
      <c r="B6" s="44"/>
      <c r="C6" s="47"/>
      <c r="D6" s="48" t="s">
        <v>29</v>
      </c>
      <c r="E6" s="44"/>
      <c r="F6" s="44"/>
      <c r="G6" s="44"/>
      <c r="H6" s="44"/>
    </row>
    <row r="7" spans="1:8" x14ac:dyDescent="0.4">
      <c r="A7" s="44"/>
      <c r="B7" s="49" t="s">
        <v>30</v>
      </c>
      <c r="C7" s="51">
        <f>C2-(C3+C4)</f>
        <v>200000</v>
      </c>
      <c r="D7" s="52">
        <f>C7/C2</f>
        <v>0.44444444444444442</v>
      </c>
      <c r="E7" s="44"/>
      <c r="F7" s="44"/>
      <c r="G7" s="44"/>
      <c r="H7" s="44"/>
    </row>
    <row r="8" spans="1:8" x14ac:dyDescent="0.4">
      <c r="A8" s="44"/>
      <c r="B8" s="44"/>
      <c r="C8" s="44"/>
      <c r="D8" s="45"/>
      <c r="E8" s="44"/>
      <c r="F8" s="44"/>
      <c r="G8" s="44"/>
      <c r="H8" s="44"/>
    </row>
    <row r="9" spans="1:8" x14ac:dyDescent="0.4">
      <c r="A9" s="44"/>
      <c r="B9" s="44"/>
      <c r="C9" s="44"/>
      <c r="D9" s="45"/>
      <c r="E9" s="44"/>
      <c r="F9" s="44"/>
      <c r="G9" s="44"/>
      <c r="H9" s="44"/>
    </row>
    <row r="10" spans="1:8" x14ac:dyDescent="0.4">
      <c r="A10" s="44"/>
      <c r="B10" s="44"/>
      <c r="C10" s="44"/>
      <c r="D10" s="45"/>
      <c r="E10" s="44"/>
      <c r="F10" s="44"/>
      <c r="G10" s="44"/>
      <c r="H10" s="44"/>
    </row>
    <row r="11" spans="1:8" x14ac:dyDescent="0.4">
      <c r="A11" s="44"/>
      <c r="B11" s="44"/>
      <c r="C11" s="44"/>
      <c r="D11" s="45"/>
      <c r="E11" s="44"/>
      <c r="F11" s="44"/>
      <c r="G11" s="44"/>
      <c r="H11" s="44"/>
    </row>
    <row r="12" spans="1:8" x14ac:dyDescent="0.4">
      <c r="A12" s="44"/>
      <c r="B12" s="44"/>
      <c r="C12" s="44"/>
      <c r="D12" s="45"/>
      <c r="E12" s="44"/>
      <c r="F12" s="44"/>
      <c r="G12" s="44"/>
      <c r="H12" s="44"/>
    </row>
    <row r="13" spans="1:8" x14ac:dyDescent="0.4">
      <c r="A13" s="44"/>
      <c r="B13" s="44"/>
      <c r="C13" s="44"/>
      <c r="D13" s="45"/>
      <c r="E13" s="44"/>
      <c r="F13" s="44"/>
      <c r="G13" s="44"/>
      <c r="H13" s="44"/>
    </row>
    <row r="14" spans="1:8" x14ac:dyDescent="0.4">
      <c r="A14" s="44"/>
      <c r="B14" s="44"/>
      <c r="C14" s="44"/>
      <c r="D14" s="45"/>
      <c r="E14" s="44"/>
      <c r="F14" s="44"/>
      <c r="G14" s="44"/>
      <c r="H14" s="44"/>
    </row>
    <row r="15" spans="1:8" x14ac:dyDescent="0.4">
      <c r="A15" s="44"/>
      <c r="B15" s="44"/>
      <c r="C15" s="44"/>
      <c r="D15" s="45"/>
      <c r="E15" s="44"/>
      <c r="F15" s="44"/>
      <c r="G15" s="44"/>
      <c r="H15" s="44"/>
    </row>
    <row r="16" spans="1:8" x14ac:dyDescent="0.4">
      <c r="A16" s="44"/>
      <c r="B16" s="44"/>
      <c r="C16" s="44"/>
      <c r="D16" s="45"/>
      <c r="E16" s="44"/>
      <c r="F16" s="44"/>
      <c r="G16" s="44"/>
      <c r="H16" s="44"/>
    </row>
    <row r="17" spans="1:8" x14ac:dyDescent="0.4">
      <c r="A17" s="44"/>
      <c r="B17" s="44"/>
      <c r="C17" s="44"/>
      <c r="D17" s="45"/>
      <c r="E17" s="44"/>
      <c r="F17" s="44"/>
      <c r="G17" s="44"/>
      <c r="H17" s="44"/>
    </row>
    <row r="18" spans="1:8" x14ac:dyDescent="0.4">
      <c r="A18" s="44"/>
      <c r="B18" s="44"/>
      <c r="C18" s="44"/>
      <c r="D18" s="45"/>
      <c r="E18" s="44"/>
      <c r="F18" s="44"/>
      <c r="G18" s="44"/>
      <c r="H18" s="44"/>
    </row>
    <row r="19" spans="1:8" x14ac:dyDescent="0.4">
      <c r="A19" s="44"/>
      <c r="B19" s="44"/>
      <c r="C19" s="44"/>
      <c r="D19" s="45"/>
      <c r="E19" s="44"/>
      <c r="F19" s="44"/>
      <c r="G19" s="44"/>
      <c r="H19" s="44"/>
    </row>
    <row r="20" spans="1:8" x14ac:dyDescent="0.4">
      <c r="A20" s="44"/>
      <c r="B20" s="44"/>
      <c r="C20" s="44"/>
      <c r="D20" s="45"/>
      <c r="E20" s="44"/>
      <c r="F20" s="44"/>
      <c r="G20" s="44"/>
      <c r="H20" s="44"/>
    </row>
    <row r="21" spans="1:8" x14ac:dyDescent="0.4">
      <c r="A21" s="44"/>
      <c r="B21" s="44"/>
      <c r="C21" s="44"/>
      <c r="D21" s="45"/>
      <c r="E21" s="44"/>
      <c r="F21" s="44"/>
      <c r="G21" s="44"/>
      <c r="H21" s="44"/>
    </row>
    <row r="22" spans="1:8" x14ac:dyDescent="0.4">
      <c r="A22" s="44"/>
      <c r="B22" s="44"/>
      <c r="C22" s="44"/>
      <c r="D22" s="45"/>
      <c r="E22" s="44"/>
      <c r="F22" s="44"/>
      <c r="G22" s="44"/>
      <c r="H22" s="44"/>
    </row>
    <row r="23" spans="1:8" x14ac:dyDescent="0.4">
      <c r="A23" s="44"/>
      <c r="B23" s="44"/>
      <c r="C23" s="44"/>
      <c r="D23" s="45"/>
      <c r="E23" s="44"/>
      <c r="F23" s="44"/>
      <c r="G23" s="44"/>
      <c r="H23" s="44"/>
    </row>
    <row r="24" spans="1:8" x14ac:dyDescent="0.4">
      <c r="A24" s="44"/>
      <c r="B24" s="44"/>
      <c r="C24" s="44"/>
      <c r="D24" s="45"/>
      <c r="E24" s="44"/>
      <c r="F24" s="44"/>
      <c r="G24" s="44"/>
      <c r="H24" s="44"/>
    </row>
    <row r="25" spans="1:8" x14ac:dyDescent="0.4">
      <c r="A25" s="44"/>
      <c r="B25" s="44"/>
      <c r="C25" s="44"/>
      <c r="D25" s="45"/>
      <c r="E25" s="44"/>
      <c r="F25" s="44"/>
      <c r="G25" s="44"/>
      <c r="H25" s="44"/>
    </row>
  </sheetData>
  <sheetProtection password="DC81" sheet="1" objects="1" scenarios="1" formatCells="0" formatColumns="0" formatRows="0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6600"/>
  </sheetPr>
  <dimension ref="A1:K24"/>
  <sheetViews>
    <sheetView zoomScale="160" zoomScaleNormal="160" workbookViewId="0">
      <selection sqref="A1:XFD23"/>
    </sheetView>
  </sheetViews>
  <sheetFormatPr defaultRowHeight="12.3" x14ac:dyDescent="0.4"/>
  <cols>
    <col min="1" max="1" width="2.44140625" customWidth="1"/>
    <col min="2" max="2" width="22" customWidth="1"/>
    <col min="3" max="3" width="16.71875" customWidth="1"/>
    <col min="4" max="4" width="15.5546875" customWidth="1"/>
    <col min="5" max="5" width="16.71875" customWidth="1"/>
    <col min="6" max="6" width="14.1640625" customWidth="1"/>
    <col min="7" max="8" width="16.71875" customWidth="1"/>
    <col min="10" max="10" width="17.5546875" customWidth="1"/>
  </cols>
  <sheetData>
    <row r="1" spans="1:11" ht="12.6" thickBot="1" x14ac:dyDescent="0.45">
      <c r="A1" s="44"/>
      <c r="B1" s="44"/>
      <c r="C1" s="44"/>
      <c r="D1" s="44"/>
      <c r="E1" s="44"/>
      <c r="F1" s="44"/>
      <c r="G1" s="44"/>
      <c r="H1" s="44"/>
      <c r="I1" s="44"/>
      <c r="J1" s="44"/>
    </row>
    <row r="2" spans="1:11" ht="18" customHeight="1" thickBot="1" x14ac:dyDescent="0.45">
      <c r="A2" s="44"/>
      <c r="B2" s="86" t="s">
        <v>38</v>
      </c>
      <c r="C2" s="87">
        <v>0.1</v>
      </c>
      <c r="D2" s="118"/>
      <c r="E2" s="118"/>
      <c r="F2" s="118"/>
      <c r="G2" s="118"/>
      <c r="H2" s="119"/>
      <c r="I2" s="44"/>
      <c r="J2" s="44"/>
      <c r="K2" s="44"/>
    </row>
    <row r="3" spans="1:11" ht="15.3" thickBot="1" x14ac:dyDescent="0.45">
      <c r="A3" s="44"/>
      <c r="B3" s="331" t="s">
        <v>39</v>
      </c>
      <c r="C3" s="332"/>
      <c r="D3" s="332"/>
      <c r="E3" s="333"/>
      <c r="F3" s="118"/>
      <c r="G3" s="118"/>
      <c r="H3" s="119"/>
      <c r="I3" s="44"/>
      <c r="J3" s="44"/>
      <c r="K3" s="44"/>
    </row>
    <row r="4" spans="1:11" ht="42" customHeight="1" thickBot="1" x14ac:dyDescent="0.45">
      <c r="A4" s="44"/>
      <c r="B4" s="88" t="s">
        <v>40</v>
      </c>
      <c r="C4" s="89" t="s">
        <v>41</v>
      </c>
      <c r="D4" s="90" t="s">
        <v>42</v>
      </c>
      <c r="E4" s="91" t="s">
        <v>43</v>
      </c>
      <c r="F4" s="91" t="s">
        <v>44</v>
      </c>
      <c r="G4" s="91" t="s">
        <v>45</v>
      </c>
      <c r="H4" s="192" t="s">
        <v>46</v>
      </c>
      <c r="I4" s="44"/>
      <c r="J4" s="44"/>
      <c r="K4" s="44"/>
    </row>
    <row r="5" spans="1:11" ht="12.6" thickBot="1" x14ac:dyDescent="0.45">
      <c r="A5" s="44"/>
      <c r="B5" s="194" t="s">
        <v>68</v>
      </c>
      <c r="C5" s="92">
        <v>57</v>
      </c>
      <c r="D5" s="93">
        <v>4</v>
      </c>
      <c r="E5" s="94">
        <f>C5*D5</f>
        <v>228</v>
      </c>
      <c r="F5" s="95"/>
      <c r="G5" s="117">
        <f>IF(SUM(F5:F19)&gt;0,SUMPRODUCT(E5:E19,F5:F19),0)</f>
        <v>0</v>
      </c>
      <c r="H5" s="120">
        <f>G5-(G5*$C$2)</f>
        <v>0</v>
      </c>
      <c r="I5" s="44"/>
      <c r="J5" s="44"/>
      <c r="K5" s="44"/>
    </row>
    <row r="6" spans="1:11" x14ac:dyDescent="0.4">
      <c r="A6" s="44"/>
      <c r="B6" s="195" t="s">
        <v>69</v>
      </c>
      <c r="C6" s="97">
        <f>57*4</f>
        <v>228</v>
      </c>
      <c r="D6" s="98">
        <v>1</v>
      </c>
      <c r="E6" s="99">
        <f t="shared" ref="E6:E14" si="0">C6*D6</f>
        <v>228</v>
      </c>
      <c r="F6" s="100"/>
      <c r="G6" s="112"/>
      <c r="H6" s="112"/>
      <c r="I6" s="44"/>
      <c r="J6" s="44"/>
      <c r="K6" s="44"/>
    </row>
    <row r="7" spans="1:11" x14ac:dyDescent="0.4">
      <c r="A7" s="44"/>
      <c r="B7" s="195" t="s">
        <v>70</v>
      </c>
      <c r="C7" s="97">
        <v>35</v>
      </c>
      <c r="D7" s="98">
        <v>6</v>
      </c>
      <c r="E7" s="99">
        <f t="shared" si="0"/>
        <v>210</v>
      </c>
      <c r="F7" s="100"/>
      <c r="G7" s="113"/>
      <c r="H7" s="114"/>
      <c r="I7" s="44"/>
      <c r="J7" s="44"/>
      <c r="K7" s="44"/>
    </row>
    <row r="8" spans="1:11" x14ac:dyDescent="0.4">
      <c r="A8" s="44"/>
      <c r="B8" s="195" t="s">
        <v>71</v>
      </c>
      <c r="C8" s="97">
        <v>50.09</v>
      </c>
      <c r="D8" s="98">
        <v>4</v>
      </c>
      <c r="E8" s="99">
        <f t="shared" si="0"/>
        <v>200.36</v>
      </c>
      <c r="F8" s="100"/>
      <c r="G8" s="112"/>
      <c r="H8" s="112"/>
      <c r="I8" s="44"/>
      <c r="J8" s="44"/>
      <c r="K8" s="44"/>
    </row>
    <row r="9" spans="1:11" x14ac:dyDescent="0.4">
      <c r="A9" s="44"/>
      <c r="B9" s="195" t="s">
        <v>72</v>
      </c>
      <c r="C9" s="97">
        <v>67.099999999999994</v>
      </c>
      <c r="D9" s="98">
        <v>3.5</v>
      </c>
      <c r="E9" s="99">
        <f t="shared" si="0"/>
        <v>234.84999999999997</v>
      </c>
      <c r="F9" s="100"/>
      <c r="G9" s="114"/>
      <c r="H9" s="115"/>
      <c r="I9" s="44"/>
      <c r="J9" s="44"/>
      <c r="K9" s="44"/>
    </row>
    <row r="10" spans="1:11" x14ac:dyDescent="0.4">
      <c r="A10" s="44"/>
      <c r="B10" s="195" t="s">
        <v>73</v>
      </c>
      <c r="C10" s="97">
        <v>98.39</v>
      </c>
      <c r="D10" s="98">
        <v>1</v>
      </c>
      <c r="E10" s="99">
        <f t="shared" si="0"/>
        <v>98.39</v>
      </c>
      <c r="F10" s="100"/>
      <c r="G10" s="109"/>
      <c r="H10" s="110"/>
      <c r="I10" s="44"/>
      <c r="J10" s="44"/>
      <c r="K10" s="44"/>
    </row>
    <row r="11" spans="1:11" x14ac:dyDescent="0.4">
      <c r="A11" s="44"/>
      <c r="B11" s="96"/>
      <c r="C11" s="101"/>
      <c r="D11" s="102"/>
      <c r="E11" s="99">
        <f t="shared" si="0"/>
        <v>0</v>
      </c>
      <c r="F11" s="121"/>
      <c r="G11" s="109"/>
      <c r="H11" s="109"/>
      <c r="I11" s="44"/>
      <c r="J11" s="44"/>
      <c r="K11" s="44"/>
    </row>
    <row r="12" spans="1:11" x14ac:dyDescent="0.4">
      <c r="A12" s="44"/>
      <c r="B12" s="103"/>
      <c r="C12" s="101"/>
      <c r="D12" s="102"/>
      <c r="E12" s="99">
        <f t="shared" si="0"/>
        <v>0</v>
      </c>
      <c r="F12" s="121"/>
      <c r="G12" s="109"/>
      <c r="H12" s="111"/>
      <c r="I12" s="44"/>
      <c r="J12" s="44"/>
      <c r="K12" s="44"/>
    </row>
    <row r="13" spans="1:11" x14ac:dyDescent="0.4">
      <c r="A13" s="44"/>
      <c r="B13" s="103"/>
      <c r="C13" s="101"/>
      <c r="D13" s="102"/>
      <c r="E13" s="99">
        <f t="shared" si="0"/>
        <v>0</v>
      </c>
      <c r="F13" s="121"/>
      <c r="G13" s="109"/>
      <c r="H13" s="109"/>
      <c r="I13" s="44"/>
      <c r="J13" s="44"/>
      <c r="K13" s="44"/>
    </row>
    <row r="14" spans="1:11" x14ac:dyDescent="0.4">
      <c r="A14" s="44"/>
      <c r="B14" s="103"/>
      <c r="C14" s="101"/>
      <c r="D14" s="102"/>
      <c r="E14" s="99">
        <f t="shared" si="0"/>
        <v>0</v>
      </c>
      <c r="F14" s="121"/>
      <c r="G14" s="109"/>
      <c r="H14" s="111"/>
      <c r="I14" s="44"/>
      <c r="J14" s="44"/>
      <c r="K14" s="44"/>
    </row>
    <row r="15" spans="1:11" x14ac:dyDescent="0.4">
      <c r="A15" s="44"/>
      <c r="B15" s="103"/>
      <c r="C15" s="101"/>
      <c r="D15" s="102"/>
      <c r="E15" s="99">
        <f>C15*D15</f>
        <v>0</v>
      </c>
      <c r="F15" s="121"/>
      <c r="G15" s="109"/>
      <c r="H15" s="109"/>
      <c r="I15" s="44"/>
      <c r="J15" s="44"/>
      <c r="K15" s="44"/>
    </row>
    <row r="16" spans="1:11" x14ac:dyDescent="0.4">
      <c r="A16" s="44"/>
      <c r="B16" s="103"/>
      <c r="C16" s="101"/>
      <c r="D16" s="102"/>
      <c r="E16" s="99">
        <f>C16*D16</f>
        <v>0</v>
      </c>
      <c r="F16" s="121"/>
      <c r="G16" s="109"/>
      <c r="H16" s="109"/>
      <c r="I16" s="44"/>
      <c r="J16" s="44"/>
      <c r="K16" s="44"/>
    </row>
    <row r="17" spans="1:11" x14ac:dyDescent="0.4">
      <c r="A17" s="44"/>
      <c r="B17" s="103"/>
      <c r="C17" s="101"/>
      <c r="D17" s="102"/>
      <c r="E17" s="99">
        <f>C17*D17</f>
        <v>0</v>
      </c>
      <c r="F17" s="121"/>
      <c r="G17" s="109"/>
      <c r="H17" s="109"/>
      <c r="I17" s="44"/>
      <c r="J17" s="44"/>
      <c r="K17" s="44"/>
    </row>
    <row r="18" spans="1:11" x14ac:dyDescent="0.4">
      <c r="A18" s="44"/>
      <c r="B18" s="103"/>
      <c r="C18" s="101"/>
      <c r="D18" s="102"/>
      <c r="E18" s="99">
        <f>C18*D18</f>
        <v>0</v>
      </c>
      <c r="F18" s="121"/>
      <c r="G18" s="109"/>
      <c r="H18" s="109"/>
      <c r="I18" s="44"/>
      <c r="J18" s="44"/>
      <c r="K18" s="44"/>
    </row>
    <row r="19" spans="1:11" ht="12.6" thickBot="1" x14ac:dyDescent="0.45">
      <c r="A19" s="44"/>
      <c r="B19" s="104"/>
      <c r="C19" s="105"/>
      <c r="D19" s="106"/>
      <c r="E19" s="107">
        <f>C19*D19</f>
        <v>0</v>
      </c>
      <c r="F19" s="122"/>
      <c r="G19" s="109"/>
      <c r="H19" s="109"/>
      <c r="I19" s="44"/>
      <c r="J19" s="44"/>
      <c r="K19" s="44"/>
    </row>
    <row r="20" spans="1:11" ht="12.6" thickBot="1" x14ac:dyDescent="0.45">
      <c r="A20" s="44"/>
      <c r="B20" s="334"/>
      <c r="C20" s="335"/>
      <c r="D20" s="336" t="s">
        <v>47</v>
      </c>
      <c r="E20" s="337"/>
      <c r="F20" s="108">
        <f>SUM(F5:F19)</f>
        <v>0</v>
      </c>
      <c r="G20" s="109"/>
      <c r="H20" s="109"/>
      <c r="I20" s="44"/>
      <c r="J20" s="44"/>
      <c r="K20" s="44"/>
    </row>
    <row r="21" spans="1:11" x14ac:dyDescent="0.4">
      <c r="A21" s="44"/>
      <c r="B21" s="44"/>
      <c r="C21" s="44"/>
      <c r="D21" s="44"/>
      <c r="E21" s="44"/>
      <c r="F21" s="44"/>
      <c r="G21" s="116"/>
      <c r="H21" s="116"/>
      <c r="I21" s="44"/>
      <c r="J21" s="44"/>
      <c r="K21" s="44"/>
    </row>
    <row r="22" spans="1:11" x14ac:dyDescent="0.4">
      <c r="A22" s="44"/>
      <c r="B22" s="44"/>
      <c r="C22" s="44"/>
      <c r="D22" s="44"/>
      <c r="E22" s="44"/>
      <c r="F22" s="44"/>
      <c r="G22" s="116"/>
      <c r="H22" s="116"/>
      <c r="I22" s="44"/>
      <c r="J22" s="44"/>
      <c r="K22" s="44"/>
    </row>
    <row r="23" spans="1:11" ht="45.75" customHeight="1" x14ac:dyDescent="0.4">
      <c r="A23" s="44"/>
      <c r="B23" s="44"/>
      <c r="C23" s="44"/>
      <c r="D23" s="44"/>
      <c r="E23" s="44"/>
      <c r="F23" s="44"/>
      <c r="G23" s="116"/>
      <c r="H23" s="116"/>
      <c r="I23" s="44"/>
      <c r="J23" s="44"/>
      <c r="K23" s="44"/>
    </row>
    <row r="24" spans="1:11" x14ac:dyDescent="0.4">
      <c r="A24" s="44"/>
      <c r="B24" s="44"/>
      <c r="C24" s="44"/>
      <c r="D24" s="44"/>
      <c r="E24" s="44"/>
      <c r="F24" s="44"/>
      <c r="G24" s="44"/>
      <c r="H24" s="44"/>
      <c r="I24" s="44"/>
      <c r="J24" s="44"/>
      <c r="K24" s="44"/>
    </row>
  </sheetData>
  <sheetProtection formatCells="0" formatColumns="0" formatRows="0" selectLockedCells="1"/>
  <mergeCells count="3">
    <mergeCell ref="B3:E3"/>
    <mergeCell ref="B20:C20"/>
    <mergeCell ref="D20:E2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Clinical BH Standard</vt:lpstr>
      <vt:lpstr>Clinical BH Standard-Unit Based</vt:lpstr>
      <vt:lpstr>Prescriber Capacity -Unit Based</vt:lpstr>
      <vt:lpstr>Overhead Calculator</vt:lpstr>
      <vt:lpstr>Hourly Rev Calculator</vt:lpstr>
    </vt:vector>
  </TitlesOfParts>
  <Company>MTM Services, LLC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Scott Lloyd</dc:creator>
  <cp:lastModifiedBy>Scott Lloyd</cp:lastModifiedBy>
  <dcterms:created xsi:type="dcterms:W3CDTF">2005-02-23T15:22:26Z</dcterms:created>
  <dcterms:modified xsi:type="dcterms:W3CDTF">2021-10-07T18:37:40Z</dcterms:modified>
</cp:coreProperties>
</file>